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>
    <definedName name="_xlnm.Print_Titles" localSheetId="0">'#Экспорт в Excel'!$1:$3</definedName>
  </definedNames>
  <calcPr fullCalcOnLoad="1"/>
</workbook>
</file>

<file path=xl/sharedStrings.xml><?xml version="1.0" encoding="utf-8"?>
<sst xmlns="http://schemas.openxmlformats.org/spreadsheetml/2006/main" count="812" uniqueCount="138">
  <si>
    <t>Наименование</t>
  </si>
  <si>
    <t>Код ГБРС</t>
  </si>
  <si>
    <t>Раздел</t>
  </si>
  <si>
    <t>Целевая статья</t>
  </si>
  <si>
    <t>Вид расходов</t>
  </si>
  <si>
    <t>Код КОСГУ</t>
  </si>
  <si>
    <t>МЕСТНАЯ АДМИНИСТРАЦИЯ МУНИЦИПАЛЬНОГО ОБРАЗОВАНИЯ МУНИЦИПАЛЬНЫЙ ОКРУГ № 54</t>
  </si>
  <si>
    <t>954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</si>
  <si>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</si>
  <si>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</si>
  <si>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</si>
  <si>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МО</t>
  </si>
  <si>
    <t>0020100</t>
  </si>
  <si>
    <t>Заработная плата</t>
  </si>
  <si>
    <t>500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</si>
  <si>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</si>
  <si>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</si>
  <si>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</si>
  <si>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</si>
  <si>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</si>
  <si>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должностных лиц из числа депутатов</t>
  </si>
  <si>
    <t>0020301</t>
  </si>
  <si>
    <t>Компенсация депутатам, осуществляющих свою деятельность на непостоянной основе</t>
  </si>
  <si>
    <t>0020302</t>
  </si>
  <si>
    <t>Прочие работы, услуги</t>
  </si>
  <si>
    <t>226</t>
  </si>
  <si>
    <t>0020400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</si>
  <si>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</si>
  <si>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</si>
  <si>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</si>
  <si>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</si>
  <si>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</si>
  <si>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</si>
  <si>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</si>
  <si>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</si>
  <si>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</si>
  <si>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</si>
  <si>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</si>
  <si>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</si>
  <si>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</si>
  <si>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</si>
  <si>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</si>
  <si>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</si>
  <si>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МА МО</t>
  </si>
  <si>
    <t>0020500</t>
  </si>
  <si>
    <t>0020601</t>
  </si>
  <si>
    <t>Прочие выплаты</t>
  </si>
  <si>
    <t>212</t>
  </si>
  <si>
    <t>Составление административных протоколов</t>
  </si>
  <si>
    <t>0020603</t>
  </si>
  <si>
    <t>598</t>
  </si>
  <si>
    <t>Резервные фонды</t>
  </si>
  <si>
    <t>0111</t>
  </si>
  <si>
    <t>Резервный фонд</t>
  </si>
  <si>
    <t>0700100</t>
  </si>
  <si>
    <t>013</t>
  </si>
  <si>
    <t>Другие общегосударственные вопросы</t>
  </si>
  <si>
    <t>0113</t>
  </si>
  <si>
    <t>Поддержка деятельности граждан, общественных объединений, участвующих в охране общественного порядка</t>
  </si>
  <si>
    <t>0920100</t>
  </si>
  <si>
    <t>019</t>
  </si>
  <si>
    <t>0920300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</si>
  <si>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</si>
  <si>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</si>
  <si>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Защита населения от ЧС</t>
  </si>
  <si>
    <t>7950100</t>
  </si>
  <si>
    <t>Другие вопросы в области национальной экономики</t>
  </si>
  <si>
    <t>0412</t>
  </si>
  <si>
    <t>Национальная экономика</t>
  </si>
  <si>
    <t>7950300</t>
  </si>
  <si>
    <t>Благоустройство</t>
  </si>
  <si>
    <t>0503</t>
  </si>
  <si>
    <t>Текущий ремонт придомовых территорий</t>
  </si>
  <si>
    <t>7950101</t>
  </si>
  <si>
    <t>Установка, содержание и ремонт ограждений газонов</t>
  </si>
  <si>
    <t>7950103</t>
  </si>
  <si>
    <t>Обеспечение санитарного благополучия населения</t>
  </si>
  <si>
    <t>7950203</t>
  </si>
  <si>
    <t>Озеленение территории</t>
  </si>
  <si>
    <t>7950301</t>
  </si>
  <si>
    <t>Создание зон отдыха,обустройство и  содержание детских спортивных площадок</t>
  </si>
  <si>
    <t>7950401</t>
  </si>
  <si>
    <t>Молодежная политика и оздоровление детей</t>
  </si>
  <si>
    <t>0707</t>
  </si>
  <si>
    <t>Молодежная политика</t>
  </si>
  <si>
    <t>4310100</t>
  </si>
  <si>
    <t>Культура</t>
  </si>
  <si>
    <t>0801</t>
  </si>
  <si>
    <t>Зрелищные мероприятия</t>
  </si>
  <si>
    <t>4500100</t>
  </si>
  <si>
    <t>Охрана семьи и детства</t>
  </si>
  <si>
    <t>1004</t>
  </si>
  <si>
    <t>Содержание органов опеки и попечительства</t>
  </si>
  <si>
    <t>0020602</t>
  </si>
  <si>
    <t>Содержание ребенка в семье опекуна и приемной семье</t>
  </si>
  <si>
    <t>5201301</t>
  </si>
  <si>
    <t>Пособия по социальной помощи населению</t>
  </si>
  <si>
    <t>262</t>
  </si>
  <si>
    <t>Вознаграждение приемным родителям</t>
  </si>
  <si>
    <t>5201302</t>
  </si>
  <si>
    <t>Другие вопросы в области социальной политики</t>
  </si>
  <si>
    <t>1006</t>
  </si>
  <si>
    <t>Социальная политика</t>
  </si>
  <si>
    <t>7950000</t>
  </si>
  <si>
    <t>Физическая культура</t>
  </si>
  <si>
    <t>1101</t>
  </si>
  <si>
    <t>Физическая культура и спорт</t>
  </si>
  <si>
    <t>5120100</t>
  </si>
  <si>
    <t>Периодическая печать и издательства</t>
  </si>
  <si>
    <t>1202</t>
  </si>
  <si>
    <t>Средства массовой информации</t>
  </si>
  <si>
    <t>4570100</t>
  </si>
  <si>
    <t xml:space="preserve">                                                      Итого:</t>
  </si>
  <si>
    <t>Исполнитель:</t>
  </si>
  <si>
    <t>К.Е.Спиридонов</t>
  </si>
  <si>
    <t>тыс.руб.</t>
  </si>
  <si>
    <t>Расходы на предоставление доплат к пенсии</t>
  </si>
  <si>
    <t>005</t>
  </si>
  <si>
    <t>1003</t>
  </si>
  <si>
    <t>5050100</t>
  </si>
  <si>
    <t>Социальное обеспечение населения</t>
  </si>
  <si>
    <t>Социальные выплаты</t>
  </si>
  <si>
    <t>Пенсии, пособия, выплачиваемые организациями сектора государственного управления</t>
  </si>
  <si>
    <t>Глава местной администрации:</t>
  </si>
  <si>
    <t>И.Г.Теплых</t>
  </si>
  <si>
    <t>Выполнение функций органами местного самоуправления</t>
  </si>
  <si>
    <t>Выполнение отдельных государственных полномочий за счет субвенций из фонда компенсаций Санкт-Петербурга</t>
  </si>
  <si>
    <t>Субсидии государственным автономным учреждениям на возмещение нормативных затрат на оказание услуг физическим и (или) юридическим лицам</t>
  </si>
  <si>
    <t>Аппарат представительного 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</si>
  <si>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</si>
  <si>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Расходы  по уплате членских взносов на осуществление деятельности Совета муниципальных  образований Санкт-Петербурга и содержание его органов</t>
  </si>
  <si>
    <t>Утверждено на 2012 год</t>
  </si>
  <si>
    <t>Исполнено за 2012 год</t>
  </si>
  <si>
    <t>%</t>
  </si>
  <si>
    <t xml:space="preserve">Отчет об исполнении бюджета МО №54 за 2012 год по расходам </t>
  </si>
  <si>
    <t>Численный состав служащих ОМСУ</t>
  </si>
  <si>
    <t>20</t>
  </si>
  <si>
    <t>Расходы на содержание ОМСУ составили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</si>
</sst>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0_р_.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74" fontId="19" fillId="0" borderId="0" xfId="0" applyNumberFormat="1" applyFont="1" applyAlignment="1">
      <alignment horizontal="right" wrapText="1"/>
    </xf>
    <xf numFmtId="0" fontId="2" fillId="0" borderId="10" xfId="0" applyFont="1" applyFill="1" applyBorder="1" applyAlignment="1">
      <alignment wrapText="1"/>
    </xf>
    <xf numFmtId="174" fontId="2" fillId="0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center" wrapText="1"/>
    </xf>
    <xf numFmtId="174" fontId="19" fillId="0" borderId="0" xfId="0" applyNumberFormat="1" applyFont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4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174" fontId="0" fillId="0" borderId="0" xfId="0" applyNumberFormat="1" applyAlignment="1">
      <alignment horizontal="center" wrapText="1"/>
    </xf>
    <xf numFmtId="0" fontId="3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174" fontId="1" fillId="33" borderId="10" xfId="0" applyNumberFormat="1" applyFont="1" applyFill="1" applyBorder="1" applyAlignment="1">
      <alignment horizontal="center" wrapText="1"/>
    </xf>
    <xf numFmtId="180" fontId="0" fillId="0" borderId="0" xfId="0" applyNumberFormat="1" applyAlignment="1">
      <alignment/>
    </xf>
    <xf numFmtId="180" fontId="1" fillId="33" borderId="10" xfId="0" applyNumberFormat="1" applyFont="1" applyFill="1" applyBorder="1" applyAlignment="1">
      <alignment horizontal="center" wrapText="1"/>
    </xf>
    <xf numFmtId="180" fontId="0" fillId="0" borderId="10" xfId="0" applyNumberFormat="1" applyBorder="1" applyAlignment="1">
      <alignment/>
    </xf>
    <xf numFmtId="180" fontId="3" fillId="0" borderId="10" xfId="0" applyNumberFormat="1" applyFont="1" applyBorder="1" applyAlignment="1">
      <alignment/>
    </xf>
    <xf numFmtId="180" fontId="0" fillId="0" borderId="0" xfId="0" applyNumberFormat="1" applyAlignment="1">
      <alignment horizontal="right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horizontal="center" wrapText="1"/>
    </xf>
    <xf numFmtId="174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tabSelected="1" zoomScaleSheetLayoutView="205" zoomScalePageLayoutView="0" workbookViewId="0" topLeftCell="A130">
      <selection activeCell="F153" sqref="F153"/>
    </sheetView>
  </sheetViews>
  <sheetFormatPr defaultColWidth="9.140625" defaultRowHeight="12.75"/>
  <cols>
    <col min="1" max="1" width="60.140625" style="1" customWidth="1"/>
    <col min="2" max="2" width="6.28125" style="13" customWidth="1"/>
    <col min="3" max="3" width="7.57421875" style="13" customWidth="1"/>
    <col min="4" max="4" width="8.7109375" style="13" customWidth="1"/>
    <col min="5" max="5" width="9.140625" style="13" customWidth="1"/>
    <col min="6" max="6" width="7.140625" style="13" customWidth="1"/>
    <col min="7" max="8" width="12.8515625" style="20" customWidth="1"/>
    <col min="9" max="9" width="9.140625" style="26" customWidth="1"/>
  </cols>
  <sheetData>
    <row r="1" spans="1:9" ht="15.75" customHeight="1">
      <c r="A1" s="24" t="s">
        <v>134</v>
      </c>
      <c r="B1" s="24"/>
      <c r="C1" s="24"/>
      <c r="D1" s="24"/>
      <c r="E1" s="24"/>
      <c r="F1" s="24"/>
      <c r="G1" s="24"/>
      <c r="H1" s="24"/>
      <c r="I1" s="24"/>
    </row>
    <row r="2" spans="7:8" ht="12.75">
      <c r="G2" s="14"/>
      <c r="H2" s="14" t="s">
        <v>115</v>
      </c>
    </row>
    <row r="3" spans="1:9" ht="32.25" customHeight="1">
      <c r="A3" s="2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25" t="s">
        <v>131</v>
      </c>
      <c r="H3" s="25" t="s">
        <v>132</v>
      </c>
      <c r="I3" s="27" t="s">
        <v>133</v>
      </c>
    </row>
    <row r="4" spans="1:9" ht="30">
      <c r="A4" s="5" t="s">
        <v>6</v>
      </c>
      <c r="B4" s="15" t="s">
        <v>7</v>
      </c>
      <c r="C4" s="15" t="s">
        <v>8</v>
      </c>
      <c r="D4" s="15" t="s">
        <v>8</v>
      </c>
      <c r="E4" s="15" t="s">
        <v>8</v>
      </c>
      <c r="F4" s="15" t="s">
        <v>8</v>
      </c>
      <c r="G4" s="6">
        <f>G5+G10+G30+G54+G58+G66+G73+G77+G95+G100+G109+G128+G133+G138+G105</f>
        <v>73638.20000000001</v>
      </c>
      <c r="H4" s="6">
        <f>H5+H10+H30+H54+H58+H66+H73+H77+H95+H100+H109+H128+H133+H138+H105</f>
        <v>73169.29999999999</v>
      </c>
      <c r="I4" s="29">
        <f>H4/G4</f>
        <v>0.9936323810196335</v>
      </c>
    </row>
    <row r="5" spans="1:9" ht="30">
      <c r="A5" s="5" t="s">
        <v>9</v>
      </c>
      <c r="B5" s="15" t="s">
        <v>7</v>
      </c>
      <c r="C5" s="15" t="s">
        <v>10</v>
      </c>
      <c r="D5" s="15" t="s">
        <v>8</v>
      </c>
      <c r="E5" s="15" t="s">
        <v>8</v>
      </c>
      <c r="F5" s="15" t="s">
        <v>8</v>
      </c>
      <c r="G5" s="6">
        <f>G6</f>
        <v>1022.3</v>
      </c>
      <c r="H5" s="6">
        <f>H6</f>
        <v>1022.2</v>
      </c>
      <c r="I5" s="29">
        <f aca="true" t="shared" si="0" ref="I5:I68">H5/G5</f>
        <v>0.9999021813557665</v>
      </c>
    </row>
    <row r="6" spans="1:9" ht="15">
      <c r="A6" s="5" t="s">
        <v>11</v>
      </c>
      <c r="B6" s="15" t="s">
        <v>7</v>
      </c>
      <c r="C6" s="15" t="s">
        <v>10</v>
      </c>
      <c r="D6" s="15" t="s">
        <v>12</v>
      </c>
      <c r="E6" s="15" t="s">
        <v>8</v>
      </c>
      <c r="F6" s="15" t="s">
        <v>8</v>
      </c>
      <c r="G6" s="6">
        <f>G7</f>
        <v>1022.3</v>
      </c>
      <c r="H6" s="6">
        <f>H7</f>
        <v>1022.2</v>
      </c>
      <c r="I6" s="29">
        <f t="shared" si="0"/>
        <v>0.9999021813557665</v>
      </c>
    </row>
    <row r="7" spans="1:9" ht="15">
      <c r="A7" s="5" t="s">
        <v>125</v>
      </c>
      <c r="B7" s="15" t="s">
        <v>7</v>
      </c>
      <c r="C7" s="15" t="s">
        <v>10</v>
      </c>
      <c r="D7" s="15" t="s">
        <v>12</v>
      </c>
      <c r="E7" s="15" t="s">
        <v>14</v>
      </c>
      <c r="F7" s="15"/>
      <c r="G7" s="6">
        <f>G8+G9</f>
        <v>1022.3</v>
      </c>
      <c r="H7" s="6">
        <f>H8+H9</f>
        <v>1022.2</v>
      </c>
      <c r="I7" s="29">
        <f t="shared" si="0"/>
        <v>0.9999021813557665</v>
      </c>
    </row>
    <row r="8" spans="1:9" ht="15">
      <c r="A8" s="3" t="s">
        <v>13</v>
      </c>
      <c r="B8" s="16" t="s">
        <v>7</v>
      </c>
      <c r="C8" s="16" t="s">
        <v>10</v>
      </c>
      <c r="D8" s="16" t="s">
        <v>12</v>
      </c>
      <c r="E8" s="16" t="s">
        <v>14</v>
      </c>
      <c r="F8" s="16" t="s">
        <v>15</v>
      </c>
      <c r="G8" s="17">
        <f>732.3+105.1-2.3</f>
        <v>835.1</v>
      </c>
      <c r="H8" s="17">
        <v>835</v>
      </c>
      <c r="I8" s="28">
        <f t="shared" si="0"/>
        <v>0.9998802538618129</v>
      </c>
    </row>
    <row r="9" spans="1:9" ht="15">
      <c r="A9" s="3" t="s">
        <v>16</v>
      </c>
      <c r="B9" s="16" t="s">
        <v>7</v>
      </c>
      <c r="C9" s="16" t="s">
        <v>10</v>
      </c>
      <c r="D9" s="16" t="s">
        <v>12</v>
      </c>
      <c r="E9" s="16" t="s">
        <v>14</v>
      </c>
      <c r="F9" s="16" t="s">
        <v>17</v>
      </c>
      <c r="G9" s="17">
        <f>221.1-33.6-0.3</f>
        <v>187.2</v>
      </c>
      <c r="H9" s="17">
        <v>187.2</v>
      </c>
      <c r="I9" s="28">
        <f t="shared" si="0"/>
        <v>1</v>
      </c>
    </row>
    <row r="10" spans="1:9" ht="45">
      <c r="A10" s="5" t="s">
        <v>18</v>
      </c>
      <c r="B10" s="15" t="s">
        <v>7</v>
      </c>
      <c r="C10" s="15" t="s">
        <v>19</v>
      </c>
      <c r="D10" s="15" t="s">
        <v>8</v>
      </c>
      <c r="E10" s="15" t="s">
        <v>8</v>
      </c>
      <c r="F10" s="15" t="s">
        <v>8</v>
      </c>
      <c r="G10" s="6">
        <f>G11+G15+G18</f>
        <v>4306.600000000001</v>
      </c>
      <c r="H10" s="6">
        <f>H11+H15+H18</f>
        <v>4297.300000000001</v>
      </c>
      <c r="I10" s="29">
        <f t="shared" si="0"/>
        <v>0.9978405238471183</v>
      </c>
    </row>
    <row r="11" spans="1:9" ht="15">
      <c r="A11" s="5" t="s">
        <v>20</v>
      </c>
      <c r="B11" s="15" t="s">
        <v>7</v>
      </c>
      <c r="C11" s="15" t="s">
        <v>19</v>
      </c>
      <c r="D11" s="15" t="s">
        <v>21</v>
      </c>
      <c r="E11" s="15" t="s">
        <v>8</v>
      </c>
      <c r="F11" s="15" t="s">
        <v>8</v>
      </c>
      <c r="G11" s="6">
        <f>G12</f>
        <v>825.8000000000001</v>
      </c>
      <c r="H11" s="6">
        <f>H12</f>
        <v>825.8</v>
      </c>
      <c r="I11" s="29">
        <f t="shared" si="0"/>
        <v>0.9999999999999999</v>
      </c>
    </row>
    <row r="12" spans="1:9" ht="15">
      <c r="A12" s="5" t="s">
        <v>125</v>
      </c>
      <c r="B12" s="15" t="s">
        <v>7</v>
      </c>
      <c r="C12" s="15" t="s">
        <v>19</v>
      </c>
      <c r="D12" s="15" t="s">
        <v>21</v>
      </c>
      <c r="E12" s="15" t="s">
        <v>14</v>
      </c>
      <c r="F12" s="15"/>
      <c r="G12" s="6">
        <f>G13+G14</f>
        <v>825.8000000000001</v>
      </c>
      <c r="H12" s="6">
        <f>H13+H14</f>
        <v>825.8</v>
      </c>
      <c r="I12" s="29">
        <f t="shared" si="0"/>
        <v>0.9999999999999999</v>
      </c>
    </row>
    <row r="13" spans="1:9" ht="15">
      <c r="A13" s="3" t="s">
        <v>13</v>
      </c>
      <c r="B13" s="16" t="s">
        <v>7</v>
      </c>
      <c r="C13" s="16" t="s">
        <v>19</v>
      </c>
      <c r="D13" s="16" t="s">
        <v>21</v>
      </c>
      <c r="E13" s="16" t="s">
        <v>14</v>
      </c>
      <c r="F13" s="16" t="s">
        <v>15</v>
      </c>
      <c r="G13" s="17">
        <f>615.1+9.8+33.7-1.8</f>
        <v>656.8000000000001</v>
      </c>
      <c r="H13" s="17">
        <v>656.8</v>
      </c>
      <c r="I13" s="28">
        <f t="shared" si="0"/>
        <v>0.9999999999999998</v>
      </c>
    </row>
    <row r="14" spans="1:9" ht="15">
      <c r="A14" s="3" t="s">
        <v>16</v>
      </c>
      <c r="B14" s="16" t="s">
        <v>7</v>
      </c>
      <c r="C14" s="16" t="s">
        <v>19</v>
      </c>
      <c r="D14" s="16" t="s">
        <v>21</v>
      </c>
      <c r="E14" s="16" t="s">
        <v>14</v>
      </c>
      <c r="F14" s="16" t="s">
        <v>17</v>
      </c>
      <c r="G14" s="17">
        <f>185.8+3-19.5-0.3</f>
        <v>169</v>
      </c>
      <c r="H14" s="17">
        <v>169</v>
      </c>
      <c r="I14" s="28">
        <f t="shared" si="0"/>
        <v>1</v>
      </c>
    </row>
    <row r="15" spans="1:9" ht="30">
      <c r="A15" s="5" t="s">
        <v>22</v>
      </c>
      <c r="B15" s="15" t="s">
        <v>7</v>
      </c>
      <c r="C15" s="15" t="s">
        <v>19</v>
      </c>
      <c r="D15" s="15" t="s">
        <v>23</v>
      </c>
      <c r="E15" s="15" t="s">
        <v>8</v>
      </c>
      <c r="F15" s="15" t="s">
        <v>8</v>
      </c>
      <c r="G15" s="6">
        <f>G16</f>
        <v>181.79999999999998</v>
      </c>
      <c r="H15" s="6">
        <f>H16</f>
        <v>181.8</v>
      </c>
      <c r="I15" s="29">
        <f t="shared" si="0"/>
        <v>1.0000000000000002</v>
      </c>
    </row>
    <row r="16" spans="1:9" ht="15">
      <c r="A16" s="5" t="s">
        <v>125</v>
      </c>
      <c r="B16" s="15" t="s">
        <v>7</v>
      </c>
      <c r="C16" s="15" t="s">
        <v>19</v>
      </c>
      <c r="D16" s="15" t="s">
        <v>23</v>
      </c>
      <c r="E16" s="15" t="s">
        <v>14</v>
      </c>
      <c r="F16" s="15"/>
      <c r="G16" s="6">
        <f>G17</f>
        <v>181.79999999999998</v>
      </c>
      <c r="H16" s="6">
        <f>H17</f>
        <v>181.8</v>
      </c>
      <c r="I16" s="29">
        <f t="shared" si="0"/>
        <v>1.0000000000000002</v>
      </c>
    </row>
    <row r="17" spans="1:9" ht="15">
      <c r="A17" s="3" t="s">
        <v>24</v>
      </c>
      <c r="B17" s="16" t="s">
        <v>7</v>
      </c>
      <c r="C17" s="16" t="s">
        <v>19</v>
      </c>
      <c r="D17" s="16" t="s">
        <v>23</v>
      </c>
      <c r="E17" s="16" t="s">
        <v>14</v>
      </c>
      <c r="F17" s="16" t="s">
        <v>25</v>
      </c>
      <c r="G17" s="17">
        <f>218.2-36.4</f>
        <v>181.79999999999998</v>
      </c>
      <c r="H17" s="17">
        <v>181.8</v>
      </c>
      <c r="I17" s="28">
        <f t="shared" si="0"/>
        <v>1.0000000000000002</v>
      </c>
    </row>
    <row r="18" spans="1:9" ht="30">
      <c r="A18" s="5" t="s">
        <v>128</v>
      </c>
      <c r="B18" s="15" t="s">
        <v>7</v>
      </c>
      <c r="C18" s="15" t="s">
        <v>19</v>
      </c>
      <c r="D18" s="15" t="s">
        <v>26</v>
      </c>
      <c r="E18" s="15" t="s">
        <v>8</v>
      </c>
      <c r="F18" s="15" t="s">
        <v>8</v>
      </c>
      <c r="G18" s="6">
        <f>G19</f>
        <v>3299.000000000001</v>
      </c>
      <c r="H18" s="6">
        <f>H19</f>
        <v>3289.7000000000007</v>
      </c>
      <c r="I18" s="29">
        <f t="shared" si="0"/>
        <v>0.9971809639284631</v>
      </c>
    </row>
    <row r="19" spans="1:9" ht="15">
      <c r="A19" s="5" t="s">
        <v>125</v>
      </c>
      <c r="B19" s="15" t="s">
        <v>7</v>
      </c>
      <c r="C19" s="15" t="s">
        <v>19</v>
      </c>
      <c r="D19" s="15" t="s">
        <v>26</v>
      </c>
      <c r="E19" s="15" t="s">
        <v>14</v>
      </c>
      <c r="F19" s="15"/>
      <c r="G19" s="6">
        <f>G20+G21+G22+G23+G24+G25+G26+G27+G28+G29</f>
        <v>3299.000000000001</v>
      </c>
      <c r="H19" s="6">
        <f>H20+H21+H22+H23+H24+H25+H26+H27+H28+H29</f>
        <v>3289.7000000000007</v>
      </c>
      <c r="I19" s="29">
        <f t="shared" si="0"/>
        <v>0.9971809639284631</v>
      </c>
    </row>
    <row r="20" spans="1:9" ht="15">
      <c r="A20" s="3" t="s">
        <v>13</v>
      </c>
      <c r="B20" s="16" t="s">
        <v>7</v>
      </c>
      <c r="C20" s="16" t="s">
        <v>19</v>
      </c>
      <c r="D20" s="16" t="s">
        <v>26</v>
      </c>
      <c r="E20" s="16" t="s">
        <v>14</v>
      </c>
      <c r="F20" s="16" t="s">
        <v>15</v>
      </c>
      <c r="G20" s="17">
        <f>2255.4+47.8+58.6-118-8.1</f>
        <v>2235.7000000000003</v>
      </c>
      <c r="H20" s="17">
        <v>2235.7</v>
      </c>
      <c r="I20" s="28">
        <f t="shared" si="0"/>
        <v>0.9999999999999998</v>
      </c>
    </row>
    <row r="21" spans="1:9" ht="15">
      <c r="A21" s="3" t="s">
        <v>16</v>
      </c>
      <c r="B21" s="16" t="s">
        <v>7</v>
      </c>
      <c r="C21" s="16" t="s">
        <v>19</v>
      </c>
      <c r="D21" s="16" t="s">
        <v>26</v>
      </c>
      <c r="E21" s="16" t="s">
        <v>14</v>
      </c>
      <c r="F21" s="16" t="s">
        <v>17</v>
      </c>
      <c r="G21" s="17">
        <f>681.1+14.4+17.7-70.9+12.1</f>
        <v>654.4000000000001</v>
      </c>
      <c r="H21" s="17">
        <v>654.3</v>
      </c>
      <c r="I21" s="28">
        <f t="shared" si="0"/>
        <v>0.9998471882640585</v>
      </c>
    </row>
    <row r="22" spans="1:9" ht="15">
      <c r="A22" s="3" t="s">
        <v>27</v>
      </c>
      <c r="B22" s="16" t="s">
        <v>7</v>
      </c>
      <c r="C22" s="16" t="s">
        <v>19</v>
      </c>
      <c r="D22" s="16" t="s">
        <v>26</v>
      </c>
      <c r="E22" s="16" t="s">
        <v>14</v>
      </c>
      <c r="F22" s="16" t="s">
        <v>28</v>
      </c>
      <c r="G22" s="17">
        <f>91.4+7</f>
        <v>98.4</v>
      </c>
      <c r="H22" s="17">
        <v>98.3</v>
      </c>
      <c r="I22" s="28">
        <f t="shared" si="0"/>
        <v>0.9989837398373983</v>
      </c>
    </row>
    <row r="23" spans="1:9" ht="15">
      <c r="A23" s="9" t="s">
        <v>29</v>
      </c>
      <c r="B23" s="16" t="s">
        <v>7</v>
      </c>
      <c r="C23" s="16" t="s">
        <v>19</v>
      </c>
      <c r="D23" s="16" t="s">
        <v>26</v>
      </c>
      <c r="E23" s="16" t="s">
        <v>14</v>
      </c>
      <c r="F23" s="16" t="s">
        <v>30</v>
      </c>
      <c r="G23" s="17">
        <f>15.4+10-8</f>
        <v>17.4</v>
      </c>
      <c r="H23" s="17">
        <v>17.3</v>
      </c>
      <c r="I23" s="28">
        <f t="shared" si="0"/>
        <v>0.9942528735632186</v>
      </c>
    </row>
    <row r="24" spans="1:9" ht="15">
      <c r="A24" s="3" t="s">
        <v>31</v>
      </c>
      <c r="B24" s="16" t="s">
        <v>7</v>
      </c>
      <c r="C24" s="16" t="s">
        <v>19</v>
      </c>
      <c r="D24" s="16" t="s">
        <v>26</v>
      </c>
      <c r="E24" s="16" t="s">
        <v>14</v>
      </c>
      <c r="F24" s="16" t="s">
        <v>32</v>
      </c>
      <c r="G24" s="17">
        <f>286.8-81.4</f>
        <v>205.4</v>
      </c>
      <c r="H24" s="17">
        <v>196.6</v>
      </c>
      <c r="I24" s="28">
        <f t="shared" si="0"/>
        <v>0.9571567672833495</v>
      </c>
    </row>
    <row r="25" spans="1:9" ht="15">
      <c r="A25" s="9" t="s">
        <v>33</v>
      </c>
      <c r="B25" s="16" t="s">
        <v>7</v>
      </c>
      <c r="C25" s="16" t="s">
        <v>19</v>
      </c>
      <c r="D25" s="16" t="s">
        <v>26</v>
      </c>
      <c r="E25" s="16" t="s">
        <v>14</v>
      </c>
      <c r="F25" s="16" t="s">
        <v>34</v>
      </c>
      <c r="G25" s="17">
        <f>23.3-12.8</f>
        <v>10.5</v>
      </c>
      <c r="H25" s="17">
        <v>10.4</v>
      </c>
      <c r="I25" s="28">
        <f t="shared" si="0"/>
        <v>0.9904761904761905</v>
      </c>
    </row>
    <row r="26" spans="1:9" ht="15">
      <c r="A26" s="10" t="s">
        <v>24</v>
      </c>
      <c r="B26" s="16" t="s">
        <v>7</v>
      </c>
      <c r="C26" s="16" t="s">
        <v>19</v>
      </c>
      <c r="D26" s="16" t="s">
        <v>26</v>
      </c>
      <c r="E26" s="16" t="s">
        <v>14</v>
      </c>
      <c r="F26" s="16" t="s">
        <v>25</v>
      </c>
      <c r="G26" s="17">
        <f>123.9-10-79.6</f>
        <v>34.30000000000001</v>
      </c>
      <c r="H26" s="17">
        <v>34.3</v>
      </c>
      <c r="I26" s="28">
        <f t="shared" si="0"/>
        <v>0.9999999999999996</v>
      </c>
    </row>
    <row r="27" spans="1:9" ht="15">
      <c r="A27" s="3" t="s">
        <v>35</v>
      </c>
      <c r="B27" s="16" t="s">
        <v>7</v>
      </c>
      <c r="C27" s="16" t="s">
        <v>19</v>
      </c>
      <c r="D27" s="16" t="s">
        <v>26</v>
      </c>
      <c r="E27" s="16" t="s">
        <v>14</v>
      </c>
      <c r="F27" s="16" t="s">
        <v>36</v>
      </c>
      <c r="G27" s="17">
        <f>2-0.9</f>
        <v>1.1</v>
      </c>
      <c r="H27" s="17">
        <v>1.1</v>
      </c>
      <c r="I27" s="28">
        <f t="shared" si="0"/>
        <v>1</v>
      </c>
    </row>
    <row r="28" spans="1:9" ht="15">
      <c r="A28" s="3" t="s">
        <v>37</v>
      </c>
      <c r="B28" s="16" t="s">
        <v>7</v>
      </c>
      <c r="C28" s="16" t="s">
        <v>19</v>
      </c>
      <c r="D28" s="16" t="s">
        <v>26</v>
      </c>
      <c r="E28" s="16" t="s">
        <v>14</v>
      </c>
      <c r="F28" s="16" t="s">
        <v>38</v>
      </c>
      <c r="G28" s="17">
        <f>13-7.1</f>
        <v>5.9</v>
      </c>
      <c r="H28" s="17">
        <v>5.9</v>
      </c>
      <c r="I28" s="28">
        <f t="shared" si="0"/>
        <v>1</v>
      </c>
    </row>
    <row r="29" spans="1:9" ht="15">
      <c r="A29" s="3" t="s">
        <v>39</v>
      </c>
      <c r="B29" s="16" t="s">
        <v>7</v>
      </c>
      <c r="C29" s="16" t="s">
        <v>19</v>
      </c>
      <c r="D29" s="16" t="s">
        <v>26</v>
      </c>
      <c r="E29" s="16" t="s">
        <v>14</v>
      </c>
      <c r="F29" s="16" t="s">
        <v>40</v>
      </c>
      <c r="G29" s="17">
        <f>70.7-31-3.8</f>
        <v>35.900000000000006</v>
      </c>
      <c r="H29" s="17">
        <v>35.8</v>
      </c>
      <c r="I29" s="28">
        <f t="shared" si="0"/>
        <v>0.9972144846796654</v>
      </c>
    </row>
    <row r="30" spans="1:9" ht="45">
      <c r="A30" s="5" t="s">
        <v>41</v>
      </c>
      <c r="B30" s="15" t="s">
        <v>7</v>
      </c>
      <c r="C30" s="15" t="s">
        <v>42</v>
      </c>
      <c r="D30" s="15" t="s">
        <v>8</v>
      </c>
      <c r="E30" s="15" t="s">
        <v>8</v>
      </c>
      <c r="F30" s="15" t="s">
        <v>8</v>
      </c>
      <c r="G30" s="6">
        <f>G31+G35+G48</f>
        <v>10149.400000000001</v>
      </c>
      <c r="H30" s="6">
        <f>H31+H35+H48</f>
        <v>10148.5</v>
      </c>
      <c r="I30" s="29">
        <f t="shared" si="0"/>
        <v>0.9999113248073777</v>
      </c>
    </row>
    <row r="31" spans="1:9" ht="15">
      <c r="A31" s="5" t="s">
        <v>43</v>
      </c>
      <c r="B31" s="15" t="s">
        <v>7</v>
      </c>
      <c r="C31" s="15" t="s">
        <v>42</v>
      </c>
      <c r="D31" s="15" t="s">
        <v>44</v>
      </c>
      <c r="E31" s="15" t="s">
        <v>8</v>
      </c>
      <c r="F31" s="15" t="s">
        <v>8</v>
      </c>
      <c r="G31" s="6">
        <f>G32</f>
        <v>1012.4</v>
      </c>
      <c r="H31" s="6">
        <f>H32</f>
        <v>1012.4000000000001</v>
      </c>
      <c r="I31" s="29">
        <f t="shared" si="0"/>
        <v>1.0000000000000002</v>
      </c>
    </row>
    <row r="32" spans="1:9" ht="15">
      <c r="A32" s="5" t="s">
        <v>125</v>
      </c>
      <c r="B32" s="15" t="s">
        <v>7</v>
      </c>
      <c r="C32" s="15" t="s">
        <v>42</v>
      </c>
      <c r="D32" s="15" t="s">
        <v>44</v>
      </c>
      <c r="E32" s="15" t="s">
        <v>14</v>
      </c>
      <c r="F32" s="15"/>
      <c r="G32" s="6">
        <f>G33+G34</f>
        <v>1012.4</v>
      </c>
      <c r="H32" s="6">
        <f>H33+H34</f>
        <v>1012.4000000000001</v>
      </c>
      <c r="I32" s="29">
        <f t="shared" si="0"/>
        <v>1.0000000000000002</v>
      </c>
    </row>
    <row r="33" spans="1:9" ht="15">
      <c r="A33" s="3" t="s">
        <v>13</v>
      </c>
      <c r="B33" s="16" t="s">
        <v>7</v>
      </c>
      <c r="C33" s="16" t="s">
        <v>42</v>
      </c>
      <c r="D33" s="16" t="s">
        <v>44</v>
      </c>
      <c r="E33" s="16" t="s">
        <v>14</v>
      </c>
      <c r="F33" s="16" t="s">
        <v>15</v>
      </c>
      <c r="G33" s="17">
        <f>732.3+96.1-2.3</f>
        <v>826.1</v>
      </c>
      <c r="H33" s="17">
        <v>826.1</v>
      </c>
      <c r="I33" s="28">
        <f t="shared" si="0"/>
        <v>1</v>
      </c>
    </row>
    <row r="34" spans="1:9" ht="15">
      <c r="A34" s="3" t="s">
        <v>16</v>
      </c>
      <c r="B34" s="16" t="s">
        <v>7</v>
      </c>
      <c r="C34" s="16" t="s">
        <v>42</v>
      </c>
      <c r="D34" s="16" t="s">
        <v>44</v>
      </c>
      <c r="E34" s="16" t="s">
        <v>14</v>
      </c>
      <c r="F34" s="16" t="s">
        <v>17</v>
      </c>
      <c r="G34" s="17">
        <f>221.1-34.5-0.3</f>
        <v>186.29999999999998</v>
      </c>
      <c r="H34" s="17">
        <v>186.3</v>
      </c>
      <c r="I34" s="28">
        <f t="shared" si="0"/>
        <v>1.0000000000000002</v>
      </c>
    </row>
    <row r="35" spans="1:9" ht="30">
      <c r="A35" s="5" t="s">
        <v>129</v>
      </c>
      <c r="B35" s="15" t="s">
        <v>7</v>
      </c>
      <c r="C35" s="15" t="s">
        <v>42</v>
      </c>
      <c r="D35" s="15" t="s">
        <v>45</v>
      </c>
      <c r="E35" s="15" t="s">
        <v>8</v>
      </c>
      <c r="F35" s="15" t="s">
        <v>8</v>
      </c>
      <c r="G35" s="6">
        <f>G36</f>
        <v>9070.000000000002</v>
      </c>
      <c r="H35" s="6">
        <f>H36</f>
        <v>9069.1</v>
      </c>
      <c r="I35" s="29">
        <f t="shared" si="0"/>
        <v>0.9999007717750825</v>
      </c>
    </row>
    <row r="36" spans="1:9" ht="15">
      <c r="A36" s="5" t="s">
        <v>125</v>
      </c>
      <c r="B36" s="15" t="s">
        <v>7</v>
      </c>
      <c r="C36" s="15" t="s">
        <v>42</v>
      </c>
      <c r="D36" s="15" t="s">
        <v>45</v>
      </c>
      <c r="E36" s="15" t="s">
        <v>14</v>
      </c>
      <c r="F36" s="15"/>
      <c r="G36" s="6">
        <f>G37+G38+G39+G40+G41+G42+G43+G44+G45+G46+G47</f>
        <v>9070.000000000002</v>
      </c>
      <c r="H36" s="6">
        <f>H37+H38+H39+H40+H41+H42+H43+H44+H45+H46+H47</f>
        <v>9069.1</v>
      </c>
      <c r="I36" s="29">
        <f t="shared" si="0"/>
        <v>0.9999007717750825</v>
      </c>
    </row>
    <row r="37" spans="1:9" ht="15">
      <c r="A37" s="3" t="s">
        <v>13</v>
      </c>
      <c r="B37" s="16" t="s">
        <v>7</v>
      </c>
      <c r="C37" s="16" t="s">
        <v>42</v>
      </c>
      <c r="D37" s="16" t="s">
        <v>45</v>
      </c>
      <c r="E37" s="16" t="s">
        <v>14</v>
      </c>
      <c r="F37" s="16" t="s">
        <v>15</v>
      </c>
      <c r="G37" s="17">
        <f>5255.7+29.3+95.3+100+175.8+53.1-104.1-24.2</f>
        <v>5580.900000000001</v>
      </c>
      <c r="H37" s="17">
        <v>5580.8</v>
      </c>
      <c r="I37" s="28">
        <f t="shared" si="0"/>
        <v>0.999982081743088</v>
      </c>
    </row>
    <row r="38" spans="1:9" ht="15">
      <c r="A38" s="3" t="s">
        <v>46</v>
      </c>
      <c r="B38" s="16" t="s">
        <v>7</v>
      </c>
      <c r="C38" s="16" t="s">
        <v>42</v>
      </c>
      <c r="D38" s="16" t="s">
        <v>45</v>
      </c>
      <c r="E38" s="16" t="s">
        <v>14</v>
      </c>
      <c r="F38" s="16" t="s">
        <v>47</v>
      </c>
      <c r="G38" s="17">
        <v>1</v>
      </c>
      <c r="H38" s="17">
        <v>1</v>
      </c>
      <c r="I38" s="28">
        <f t="shared" si="0"/>
        <v>1</v>
      </c>
    </row>
    <row r="39" spans="1:9" ht="15">
      <c r="A39" s="3" t="s">
        <v>16</v>
      </c>
      <c r="B39" s="16" t="s">
        <v>7</v>
      </c>
      <c r="C39" s="16" t="s">
        <v>42</v>
      </c>
      <c r="D39" s="16" t="s">
        <v>45</v>
      </c>
      <c r="E39" s="16" t="s">
        <v>14</v>
      </c>
      <c r="F39" s="16" t="s">
        <v>17</v>
      </c>
      <c r="G39" s="17">
        <f>1587.3+8.9+28.8+53.1-106.9+27</f>
        <v>1598.1999999999998</v>
      </c>
      <c r="H39" s="17">
        <v>1598.1</v>
      </c>
      <c r="I39" s="28">
        <f t="shared" si="0"/>
        <v>0.9999374296083094</v>
      </c>
    </row>
    <row r="40" spans="1:9" ht="15">
      <c r="A40" s="3" t="s">
        <v>27</v>
      </c>
      <c r="B40" s="16" t="s">
        <v>7</v>
      </c>
      <c r="C40" s="16" t="s">
        <v>42</v>
      </c>
      <c r="D40" s="16" t="s">
        <v>45</v>
      </c>
      <c r="E40" s="16" t="s">
        <v>14</v>
      </c>
      <c r="F40" s="16" t="s">
        <v>28</v>
      </c>
      <c r="G40" s="17">
        <f>65.6-0.6</f>
        <v>65</v>
      </c>
      <c r="H40" s="17">
        <v>65</v>
      </c>
      <c r="I40" s="28">
        <f t="shared" si="0"/>
        <v>1</v>
      </c>
    </row>
    <row r="41" spans="1:9" ht="15">
      <c r="A41" s="3" t="s">
        <v>29</v>
      </c>
      <c r="B41" s="16" t="s">
        <v>7</v>
      </c>
      <c r="C41" s="16" t="s">
        <v>42</v>
      </c>
      <c r="D41" s="16" t="s">
        <v>45</v>
      </c>
      <c r="E41" s="16" t="s">
        <v>14</v>
      </c>
      <c r="F41" s="16" t="s">
        <v>30</v>
      </c>
      <c r="G41" s="17">
        <f>78.9+40-9.8</f>
        <v>109.10000000000001</v>
      </c>
      <c r="H41" s="17">
        <v>109</v>
      </c>
      <c r="I41" s="28">
        <f t="shared" si="0"/>
        <v>0.999083409715857</v>
      </c>
    </row>
    <row r="42" spans="1:9" ht="15">
      <c r="A42" s="3" t="s">
        <v>31</v>
      </c>
      <c r="B42" s="16" t="s">
        <v>7</v>
      </c>
      <c r="C42" s="16" t="s">
        <v>42</v>
      </c>
      <c r="D42" s="16" t="s">
        <v>45</v>
      </c>
      <c r="E42" s="16" t="s">
        <v>14</v>
      </c>
      <c r="F42" s="16" t="s">
        <v>32</v>
      </c>
      <c r="G42" s="17">
        <f>132.4-54.8</f>
        <v>77.60000000000001</v>
      </c>
      <c r="H42" s="17">
        <v>77.5</v>
      </c>
      <c r="I42" s="28">
        <f t="shared" si="0"/>
        <v>0.9987113402061855</v>
      </c>
    </row>
    <row r="43" spans="1:9" ht="15">
      <c r="A43" s="3" t="s">
        <v>33</v>
      </c>
      <c r="B43" s="16" t="s">
        <v>7</v>
      </c>
      <c r="C43" s="16" t="s">
        <v>42</v>
      </c>
      <c r="D43" s="16" t="s">
        <v>45</v>
      </c>
      <c r="E43" s="16" t="s">
        <v>14</v>
      </c>
      <c r="F43" s="16" t="s">
        <v>34</v>
      </c>
      <c r="G43" s="17">
        <f>1642.8-29.4-100-500-40-100-8+42.8</f>
        <v>908.1999999999998</v>
      </c>
      <c r="H43" s="17">
        <v>908.1</v>
      </c>
      <c r="I43" s="28">
        <f t="shared" si="0"/>
        <v>0.9998898920942526</v>
      </c>
    </row>
    <row r="44" spans="1:9" ht="15">
      <c r="A44" s="3" t="s">
        <v>24</v>
      </c>
      <c r="B44" s="16" t="s">
        <v>7</v>
      </c>
      <c r="C44" s="16" t="s">
        <v>42</v>
      </c>
      <c r="D44" s="16" t="s">
        <v>45</v>
      </c>
      <c r="E44" s="16" t="s">
        <v>14</v>
      </c>
      <c r="F44" s="16" t="s">
        <v>25</v>
      </c>
      <c r="G44" s="17">
        <f>234.4+50+24.6</f>
        <v>309</v>
      </c>
      <c r="H44" s="17">
        <v>308.9</v>
      </c>
      <c r="I44" s="28">
        <f t="shared" si="0"/>
        <v>0.9996763754045307</v>
      </c>
    </row>
    <row r="45" spans="1:9" ht="15">
      <c r="A45" s="3" t="s">
        <v>35</v>
      </c>
      <c r="B45" s="16" t="s">
        <v>7</v>
      </c>
      <c r="C45" s="16" t="s">
        <v>42</v>
      </c>
      <c r="D45" s="16" t="s">
        <v>45</v>
      </c>
      <c r="E45" s="16" t="s">
        <v>14</v>
      </c>
      <c r="F45" s="16" t="s">
        <v>36</v>
      </c>
      <c r="G45" s="17">
        <f>46.4-5.9-11.3</f>
        <v>29.2</v>
      </c>
      <c r="H45" s="17">
        <v>29</v>
      </c>
      <c r="I45" s="28">
        <f t="shared" si="0"/>
        <v>0.9931506849315068</v>
      </c>
    </row>
    <row r="46" spans="1:9" ht="15">
      <c r="A46" s="3" t="s">
        <v>37</v>
      </c>
      <c r="B46" s="16" t="s">
        <v>7</v>
      </c>
      <c r="C46" s="16" t="s">
        <v>42</v>
      </c>
      <c r="D46" s="16" t="s">
        <v>45</v>
      </c>
      <c r="E46" s="16" t="s">
        <v>14</v>
      </c>
      <c r="F46" s="16" t="s">
        <v>38</v>
      </c>
      <c r="G46" s="17">
        <f>113.9-30+50-20.9-4+74.1</f>
        <v>183.1</v>
      </c>
      <c r="H46" s="17">
        <v>183</v>
      </c>
      <c r="I46" s="28">
        <f t="shared" si="0"/>
        <v>0.9994538503549973</v>
      </c>
    </row>
    <row r="47" spans="1:9" ht="15">
      <c r="A47" s="3" t="s">
        <v>39</v>
      </c>
      <c r="B47" s="16" t="s">
        <v>7</v>
      </c>
      <c r="C47" s="16" t="s">
        <v>42</v>
      </c>
      <c r="D47" s="16" t="s">
        <v>45</v>
      </c>
      <c r="E47" s="16" t="s">
        <v>14</v>
      </c>
      <c r="F47" s="16" t="s">
        <v>40</v>
      </c>
      <c r="G47" s="17">
        <f>229.9-100+26.8+12+30+10</f>
        <v>208.70000000000002</v>
      </c>
      <c r="H47" s="17">
        <v>208.7</v>
      </c>
      <c r="I47" s="28">
        <f t="shared" si="0"/>
        <v>0.9999999999999999</v>
      </c>
    </row>
    <row r="48" spans="1:9" ht="15">
      <c r="A48" s="5" t="s">
        <v>48</v>
      </c>
      <c r="B48" s="15" t="s">
        <v>7</v>
      </c>
      <c r="C48" s="15" t="s">
        <v>42</v>
      </c>
      <c r="D48" s="15" t="s">
        <v>49</v>
      </c>
      <c r="E48" s="15" t="s">
        <v>8</v>
      </c>
      <c r="F48" s="15" t="s">
        <v>8</v>
      </c>
      <c r="G48" s="6">
        <f>G49</f>
        <v>67</v>
      </c>
      <c r="H48" s="6">
        <f>H49</f>
        <v>67</v>
      </c>
      <c r="I48" s="29">
        <f t="shared" si="0"/>
        <v>1</v>
      </c>
    </row>
    <row r="49" spans="1:9" ht="30">
      <c r="A49" s="5" t="s">
        <v>126</v>
      </c>
      <c r="B49" s="15" t="s">
        <v>7</v>
      </c>
      <c r="C49" s="15" t="s">
        <v>42</v>
      </c>
      <c r="D49" s="15" t="s">
        <v>49</v>
      </c>
      <c r="E49" s="15" t="s">
        <v>50</v>
      </c>
      <c r="F49" s="15"/>
      <c r="G49" s="6">
        <f>G50+G51+G52+G53</f>
        <v>67</v>
      </c>
      <c r="H49" s="6">
        <f>H50+H51+H52+H53</f>
        <v>67</v>
      </c>
      <c r="I49" s="29">
        <f t="shared" si="0"/>
        <v>1</v>
      </c>
    </row>
    <row r="50" spans="1:9" ht="15">
      <c r="A50" s="3" t="s">
        <v>27</v>
      </c>
      <c r="B50" s="16" t="s">
        <v>7</v>
      </c>
      <c r="C50" s="16" t="s">
        <v>42</v>
      </c>
      <c r="D50" s="16" t="s">
        <v>49</v>
      </c>
      <c r="E50" s="16" t="s">
        <v>50</v>
      </c>
      <c r="F50" s="16" t="s">
        <v>28</v>
      </c>
      <c r="G50" s="17">
        <f>5+2</f>
        <v>7</v>
      </c>
      <c r="H50" s="17">
        <v>7</v>
      </c>
      <c r="I50" s="28">
        <f t="shared" si="0"/>
        <v>1</v>
      </c>
    </row>
    <row r="51" spans="1:9" ht="15">
      <c r="A51" s="3" t="s">
        <v>24</v>
      </c>
      <c r="B51" s="16" t="s">
        <v>7</v>
      </c>
      <c r="C51" s="16" t="s">
        <v>42</v>
      </c>
      <c r="D51" s="16" t="s">
        <v>49</v>
      </c>
      <c r="E51" s="16" t="s">
        <v>50</v>
      </c>
      <c r="F51" s="16" t="s">
        <v>25</v>
      </c>
      <c r="G51" s="17">
        <f>25.8-14.1</f>
        <v>11.700000000000001</v>
      </c>
      <c r="H51" s="17">
        <v>11.7</v>
      </c>
      <c r="I51" s="28">
        <f t="shared" si="0"/>
        <v>0.9999999999999999</v>
      </c>
    </row>
    <row r="52" spans="1:9" ht="15">
      <c r="A52" s="3" t="s">
        <v>37</v>
      </c>
      <c r="B52" s="16" t="s">
        <v>7</v>
      </c>
      <c r="C52" s="16" t="s">
        <v>42</v>
      </c>
      <c r="D52" s="16" t="s">
        <v>49</v>
      </c>
      <c r="E52" s="16" t="s">
        <v>50</v>
      </c>
      <c r="F52" s="16" t="s">
        <v>38</v>
      </c>
      <c r="G52" s="17">
        <v>0</v>
      </c>
      <c r="H52" s="17">
        <v>0</v>
      </c>
      <c r="I52" s="28"/>
    </row>
    <row r="53" spans="1:9" ht="15">
      <c r="A53" s="3" t="s">
        <v>39</v>
      </c>
      <c r="B53" s="16" t="s">
        <v>7</v>
      </c>
      <c r="C53" s="16" t="s">
        <v>42</v>
      </c>
      <c r="D53" s="16" t="s">
        <v>49</v>
      </c>
      <c r="E53" s="16" t="s">
        <v>50</v>
      </c>
      <c r="F53" s="16" t="s">
        <v>40</v>
      </c>
      <c r="G53" s="17">
        <f>31.2+17.1</f>
        <v>48.3</v>
      </c>
      <c r="H53" s="17">
        <v>48.3</v>
      </c>
      <c r="I53" s="28">
        <f t="shared" si="0"/>
        <v>1</v>
      </c>
    </row>
    <row r="54" spans="1:9" ht="15">
      <c r="A54" s="5" t="s">
        <v>51</v>
      </c>
      <c r="B54" s="15" t="s">
        <v>7</v>
      </c>
      <c r="C54" s="15" t="s">
        <v>52</v>
      </c>
      <c r="D54" s="15" t="s">
        <v>8</v>
      </c>
      <c r="E54" s="15" t="s">
        <v>8</v>
      </c>
      <c r="F54" s="15" t="s">
        <v>8</v>
      </c>
      <c r="G54" s="6">
        <f>G55</f>
        <v>0</v>
      </c>
      <c r="H54" s="6">
        <f>H55</f>
        <v>0</v>
      </c>
      <c r="I54" s="29"/>
    </row>
    <row r="55" spans="1:9" s="21" customFormat="1" ht="15">
      <c r="A55" s="5" t="s">
        <v>53</v>
      </c>
      <c r="B55" s="15" t="s">
        <v>7</v>
      </c>
      <c r="C55" s="15" t="s">
        <v>52</v>
      </c>
      <c r="D55" s="15" t="s">
        <v>54</v>
      </c>
      <c r="E55" s="15" t="s">
        <v>8</v>
      </c>
      <c r="F55" s="15" t="s">
        <v>8</v>
      </c>
      <c r="G55" s="6">
        <f>G56</f>
        <v>0</v>
      </c>
      <c r="H55" s="6">
        <f>H56</f>
        <v>0</v>
      </c>
      <c r="I55" s="29"/>
    </row>
    <row r="56" spans="1:9" s="21" customFormat="1" ht="15">
      <c r="A56" s="5" t="s">
        <v>35</v>
      </c>
      <c r="B56" s="15" t="s">
        <v>7</v>
      </c>
      <c r="C56" s="15" t="s">
        <v>52</v>
      </c>
      <c r="D56" s="15" t="s">
        <v>54</v>
      </c>
      <c r="E56" s="15" t="s">
        <v>55</v>
      </c>
      <c r="F56" s="15"/>
      <c r="G56" s="6">
        <f>G57</f>
        <v>0</v>
      </c>
      <c r="H56" s="6">
        <f>H57</f>
        <v>0</v>
      </c>
      <c r="I56" s="28"/>
    </row>
    <row r="57" spans="1:9" ht="15">
      <c r="A57" s="3" t="s">
        <v>35</v>
      </c>
      <c r="B57" s="16" t="s">
        <v>7</v>
      </c>
      <c r="C57" s="16" t="s">
        <v>52</v>
      </c>
      <c r="D57" s="16" t="s">
        <v>54</v>
      </c>
      <c r="E57" s="16" t="s">
        <v>55</v>
      </c>
      <c r="F57" s="16" t="s">
        <v>36</v>
      </c>
      <c r="G57" s="17">
        <v>0</v>
      </c>
      <c r="H57" s="17">
        <v>0</v>
      </c>
      <c r="I57" s="28"/>
    </row>
    <row r="58" spans="1:9" ht="15">
      <c r="A58" s="5" t="s">
        <v>56</v>
      </c>
      <c r="B58" s="15" t="s">
        <v>7</v>
      </c>
      <c r="C58" s="15" t="s">
        <v>57</v>
      </c>
      <c r="D58" s="15" t="s">
        <v>8</v>
      </c>
      <c r="E58" s="15" t="s">
        <v>8</v>
      </c>
      <c r="F58" s="15" t="s">
        <v>8</v>
      </c>
      <c r="G58" s="6">
        <f>G59+G63</f>
        <v>113.1</v>
      </c>
      <c r="H58" s="6">
        <f>H59+H63</f>
        <v>112.7</v>
      </c>
      <c r="I58" s="29">
        <f t="shared" si="0"/>
        <v>0.9964633068081344</v>
      </c>
    </row>
    <row r="59" spans="1:9" s="21" customFormat="1" ht="30">
      <c r="A59" s="5" t="s">
        <v>58</v>
      </c>
      <c r="B59" s="15" t="s">
        <v>7</v>
      </c>
      <c r="C59" s="15" t="s">
        <v>57</v>
      </c>
      <c r="D59" s="15" t="s">
        <v>59</v>
      </c>
      <c r="E59" s="15" t="s">
        <v>8</v>
      </c>
      <c r="F59" s="15" t="s">
        <v>8</v>
      </c>
      <c r="G59" s="6">
        <f>G60</f>
        <v>53.1</v>
      </c>
      <c r="H59" s="6">
        <f>H60</f>
        <v>52.7</v>
      </c>
      <c r="I59" s="29">
        <f t="shared" si="0"/>
        <v>0.992467043314501</v>
      </c>
    </row>
    <row r="60" spans="1:9" s="21" customFormat="1" ht="45">
      <c r="A60" s="5" t="s">
        <v>127</v>
      </c>
      <c r="B60" s="15" t="s">
        <v>7</v>
      </c>
      <c r="C60" s="15" t="s">
        <v>57</v>
      </c>
      <c r="D60" s="15" t="s">
        <v>59</v>
      </c>
      <c r="E60" s="15" t="s">
        <v>60</v>
      </c>
      <c r="F60" s="15"/>
      <c r="G60" s="6">
        <f>G61+G62</f>
        <v>53.1</v>
      </c>
      <c r="H60" s="6">
        <f>H61+H62</f>
        <v>52.7</v>
      </c>
      <c r="I60" s="29">
        <f t="shared" si="0"/>
        <v>0.992467043314501</v>
      </c>
    </row>
    <row r="61" spans="1:9" ht="15">
      <c r="A61" s="10" t="s">
        <v>24</v>
      </c>
      <c r="B61" s="16" t="s">
        <v>7</v>
      </c>
      <c r="C61" s="16" t="s">
        <v>57</v>
      </c>
      <c r="D61" s="16" t="s">
        <v>59</v>
      </c>
      <c r="E61" s="16" t="s">
        <v>60</v>
      </c>
      <c r="F61" s="16" t="s">
        <v>25</v>
      </c>
      <c r="G61" s="17">
        <v>50</v>
      </c>
      <c r="H61" s="17">
        <v>49.6</v>
      </c>
      <c r="I61" s="28">
        <f t="shared" si="0"/>
        <v>0.992</v>
      </c>
    </row>
    <row r="62" spans="1:9" ht="15">
      <c r="A62" s="3" t="s">
        <v>39</v>
      </c>
      <c r="B62" s="18" t="s">
        <v>7</v>
      </c>
      <c r="C62" s="18" t="s">
        <v>57</v>
      </c>
      <c r="D62" s="18" t="s">
        <v>59</v>
      </c>
      <c r="E62" s="18" t="s">
        <v>60</v>
      </c>
      <c r="F62" s="16">
        <v>340</v>
      </c>
      <c r="G62" s="17">
        <f>10-6.9</f>
        <v>3.0999999999999996</v>
      </c>
      <c r="H62" s="17">
        <v>3.1</v>
      </c>
      <c r="I62" s="28">
        <f t="shared" si="0"/>
        <v>1.0000000000000002</v>
      </c>
    </row>
    <row r="63" spans="1:9" s="21" customFormat="1" ht="45">
      <c r="A63" s="5" t="s">
        <v>130</v>
      </c>
      <c r="B63" s="15" t="s">
        <v>7</v>
      </c>
      <c r="C63" s="15" t="s">
        <v>57</v>
      </c>
      <c r="D63" s="15" t="s">
        <v>61</v>
      </c>
      <c r="E63" s="15" t="s">
        <v>8</v>
      </c>
      <c r="F63" s="15" t="s">
        <v>8</v>
      </c>
      <c r="G63" s="6">
        <f>G64</f>
        <v>60</v>
      </c>
      <c r="H63" s="6">
        <f>H64</f>
        <v>60</v>
      </c>
      <c r="I63" s="29">
        <f t="shared" si="0"/>
        <v>1</v>
      </c>
    </row>
    <row r="64" spans="1:9" s="21" customFormat="1" ht="15">
      <c r="A64" s="5" t="s">
        <v>35</v>
      </c>
      <c r="B64" s="15" t="s">
        <v>7</v>
      </c>
      <c r="C64" s="15" t="s">
        <v>57</v>
      </c>
      <c r="D64" s="15" t="s">
        <v>61</v>
      </c>
      <c r="E64" s="15" t="s">
        <v>55</v>
      </c>
      <c r="F64" s="15"/>
      <c r="G64" s="6">
        <f>G65</f>
        <v>60</v>
      </c>
      <c r="H64" s="6">
        <f>H65</f>
        <v>60</v>
      </c>
      <c r="I64" s="29">
        <f t="shared" si="0"/>
        <v>1</v>
      </c>
    </row>
    <row r="65" spans="1:9" ht="15">
      <c r="A65" s="3" t="s">
        <v>35</v>
      </c>
      <c r="B65" s="16" t="s">
        <v>7</v>
      </c>
      <c r="C65" s="16" t="s">
        <v>57</v>
      </c>
      <c r="D65" s="16" t="s">
        <v>61</v>
      </c>
      <c r="E65" s="16" t="s">
        <v>55</v>
      </c>
      <c r="F65" s="16" t="s">
        <v>36</v>
      </c>
      <c r="G65" s="17">
        <f>75-15</f>
        <v>60</v>
      </c>
      <c r="H65" s="17">
        <v>60</v>
      </c>
      <c r="I65" s="28">
        <f t="shared" si="0"/>
        <v>1</v>
      </c>
    </row>
    <row r="66" spans="1:9" ht="30">
      <c r="A66" s="5" t="s">
        <v>62</v>
      </c>
      <c r="B66" s="15" t="s">
        <v>7</v>
      </c>
      <c r="C66" s="15" t="s">
        <v>63</v>
      </c>
      <c r="D66" s="15" t="s">
        <v>8</v>
      </c>
      <c r="E66" s="15" t="s">
        <v>8</v>
      </c>
      <c r="F66" s="15" t="s">
        <v>8</v>
      </c>
      <c r="G66" s="6">
        <f>G67</f>
        <v>662.4999999999999</v>
      </c>
      <c r="H66" s="6">
        <f>H67</f>
        <v>662.3999999999999</v>
      </c>
      <c r="I66" s="29">
        <f t="shared" si="0"/>
        <v>0.9998490566037735</v>
      </c>
    </row>
    <row r="67" spans="1:9" ht="15">
      <c r="A67" s="5" t="s">
        <v>64</v>
      </c>
      <c r="B67" s="15" t="s">
        <v>7</v>
      </c>
      <c r="C67" s="15" t="s">
        <v>63</v>
      </c>
      <c r="D67" s="15" t="s">
        <v>65</v>
      </c>
      <c r="E67" s="15" t="s">
        <v>8</v>
      </c>
      <c r="F67" s="15" t="s">
        <v>8</v>
      </c>
      <c r="G67" s="6">
        <f>G68</f>
        <v>662.4999999999999</v>
      </c>
      <c r="H67" s="6">
        <f>H68</f>
        <v>662.3999999999999</v>
      </c>
      <c r="I67" s="29">
        <f t="shared" si="0"/>
        <v>0.9998490566037735</v>
      </c>
    </row>
    <row r="68" spans="1:9" ht="15">
      <c r="A68" s="5" t="s">
        <v>125</v>
      </c>
      <c r="B68" s="15" t="s">
        <v>7</v>
      </c>
      <c r="C68" s="15" t="s">
        <v>63</v>
      </c>
      <c r="D68" s="15" t="s">
        <v>65</v>
      </c>
      <c r="E68" s="15" t="s">
        <v>14</v>
      </c>
      <c r="F68" s="15"/>
      <c r="G68" s="6">
        <f>G69+G70+G71+G72</f>
        <v>662.4999999999999</v>
      </c>
      <c r="H68" s="6">
        <f>H69+H70+H71+H72</f>
        <v>662.3999999999999</v>
      </c>
      <c r="I68" s="29">
        <f t="shared" si="0"/>
        <v>0.9998490566037735</v>
      </c>
    </row>
    <row r="69" spans="1:9" ht="15">
      <c r="A69" s="3" t="s">
        <v>27</v>
      </c>
      <c r="B69" s="16" t="s">
        <v>7</v>
      </c>
      <c r="C69" s="16" t="s">
        <v>63</v>
      </c>
      <c r="D69" s="16" t="s">
        <v>65</v>
      </c>
      <c r="E69" s="16" t="s">
        <v>14</v>
      </c>
      <c r="F69" s="16" t="s">
        <v>28</v>
      </c>
      <c r="G69" s="17">
        <f>80-30-10.6-3.2-1.7</f>
        <v>34.49999999999999</v>
      </c>
      <c r="H69" s="17">
        <v>34.5</v>
      </c>
      <c r="I69" s="28">
        <f aca="true" t="shared" si="1" ref="I69:I132">H69/G69</f>
        <v>1.0000000000000002</v>
      </c>
    </row>
    <row r="70" spans="1:9" ht="15">
      <c r="A70" s="3" t="s">
        <v>24</v>
      </c>
      <c r="B70" s="16" t="s">
        <v>7</v>
      </c>
      <c r="C70" s="16" t="s">
        <v>63</v>
      </c>
      <c r="D70" s="16" t="s">
        <v>65</v>
      </c>
      <c r="E70" s="16" t="s">
        <v>14</v>
      </c>
      <c r="F70" s="16" t="s">
        <v>25</v>
      </c>
      <c r="G70" s="17">
        <f>285.3+40+166.7-15+11.9</f>
        <v>488.9</v>
      </c>
      <c r="H70" s="17">
        <v>488.8</v>
      </c>
      <c r="I70" s="28">
        <f t="shared" si="1"/>
        <v>0.9997954591941093</v>
      </c>
    </row>
    <row r="71" spans="1:9" ht="15">
      <c r="A71" s="3" t="s">
        <v>37</v>
      </c>
      <c r="B71" s="16" t="s">
        <v>7</v>
      </c>
      <c r="C71" s="16" t="s">
        <v>63</v>
      </c>
      <c r="D71" s="16" t="s">
        <v>65</v>
      </c>
      <c r="E71" s="16" t="s">
        <v>14</v>
      </c>
      <c r="F71" s="16" t="s">
        <v>38</v>
      </c>
      <c r="G71" s="17">
        <f>93.7-37.3-16.6</f>
        <v>39.800000000000004</v>
      </c>
      <c r="H71" s="17">
        <v>39.8</v>
      </c>
      <c r="I71" s="28">
        <f t="shared" si="1"/>
        <v>0.9999999999999998</v>
      </c>
    </row>
    <row r="72" spans="1:9" ht="15">
      <c r="A72" s="10" t="s">
        <v>39</v>
      </c>
      <c r="B72" s="16" t="s">
        <v>7</v>
      </c>
      <c r="C72" s="16" t="s">
        <v>63</v>
      </c>
      <c r="D72" s="16" t="s">
        <v>65</v>
      </c>
      <c r="E72" s="16" t="s">
        <v>14</v>
      </c>
      <c r="F72" s="16" t="s">
        <v>40</v>
      </c>
      <c r="G72" s="17">
        <f>100-46.4+27.2+18.5</f>
        <v>99.3</v>
      </c>
      <c r="H72" s="17">
        <v>99.3</v>
      </c>
      <c r="I72" s="28">
        <f t="shared" si="1"/>
        <v>1</v>
      </c>
    </row>
    <row r="73" spans="1:9" ht="15">
      <c r="A73" s="5" t="s">
        <v>66</v>
      </c>
      <c r="B73" s="15" t="s">
        <v>7</v>
      </c>
      <c r="C73" s="15" t="s">
        <v>67</v>
      </c>
      <c r="D73" s="15" t="s">
        <v>8</v>
      </c>
      <c r="E73" s="15" t="s">
        <v>8</v>
      </c>
      <c r="F73" s="15" t="s">
        <v>8</v>
      </c>
      <c r="G73" s="6">
        <f>G74</f>
        <v>72.8</v>
      </c>
      <c r="H73" s="6">
        <f>H74</f>
        <v>72.7</v>
      </c>
      <c r="I73" s="29">
        <f t="shared" si="1"/>
        <v>0.9986263736263737</v>
      </c>
    </row>
    <row r="74" spans="1:9" ht="15">
      <c r="A74" s="5" t="s">
        <v>68</v>
      </c>
      <c r="B74" s="15" t="s">
        <v>7</v>
      </c>
      <c r="C74" s="15" t="s">
        <v>67</v>
      </c>
      <c r="D74" s="15" t="s">
        <v>69</v>
      </c>
      <c r="E74" s="15" t="s">
        <v>8</v>
      </c>
      <c r="F74" s="15" t="s">
        <v>8</v>
      </c>
      <c r="G74" s="6">
        <f>G75</f>
        <v>72.8</v>
      </c>
      <c r="H74" s="6">
        <f>H75</f>
        <v>72.7</v>
      </c>
      <c r="I74" s="29">
        <f t="shared" si="1"/>
        <v>0.9986263736263737</v>
      </c>
    </row>
    <row r="75" spans="1:9" ht="15">
      <c r="A75" s="5" t="s">
        <v>125</v>
      </c>
      <c r="B75" s="15" t="s">
        <v>7</v>
      </c>
      <c r="C75" s="15" t="s">
        <v>67</v>
      </c>
      <c r="D75" s="15" t="s">
        <v>69</v>
      </c>
      <c r="E75" s="15" t="s">
        <v>14</v>
      </c>
      <c r="F75" s="15"/>
      <c r="G75" s="6">
        <f>G76</f>
        <v>72.8</v>
      </c>
      <c r="H75" s="6">
        <f>H76</f>
        <v>72.7</v>
      </c>
      <c r="I75" s="29">
        <f t="shared" si="1"/>
        <v>0.9986263736263737</v>
      </c>
    </row>
    <row r="76" spans="1:9" ht="15">
      <c r="A76" s="9" t="s">
        <v>24</v>
      </c>
      <c r="B76" s="16" t="s">
        <v>7</v>
      </c>
      <c r="C76" s="16" t="s">
        <v>67</v>
      </c>
      <c r="D76" s="16" t="s">
        <v>69</v>
      </c>
      <c r="E76" s="16" t="s">
        <v>14</v>
      </c>
      <c r="F76" s="16" t="s">
        <v>25</v>
      </c>
      <c r="G76" s="17">
        <f>65+7.8</f>
        <v>72.8</v>
      </c>
      <c r="H76" s="17">
        <v>72.7</v>
      </c>
      <c r="I76" s="28">
        <f t="shared" si="1"/>
        <v>0.9986263736263737</v>
      </c>
    </row>
    <row r="77" spans="1:9" ht="15">
      <c r="A77" s="5" t="s">
        <v>70</v>
      </c>
      <c r="B77" s="15" t="s">
        <v>7</v>
      </c>
      <c r="C77" s="15" t="s">
        <v>71</v>
      </c>
      <c r="D77" s="15" t="s">
        <v>8</v>
      </c>
      <c r="E77" s="15" t="s">
        <v>8</v>
      </c>
      <c r="F77" s="15" t="s">
        <v>8</v>
      </c>
      <c r="G77" s="6">
        <f>G78+G81+G84+G88+G92</f>
        <v>36125.1</v>
      </c>
      <c r="H77" s="6">
        <f>H78+H81+H84+H88+H92</f>
        <v>36124.7</v>
      </c>
      <c r="I77" s="29">
        <f t="shared" si="1"/>
        <v>0.999988927366291</v>
      </c>
    </row>
    <row r="78" spans="1:9" s="21" customFormat="1" ht="15">
      <c r="A78" s="5" t="s">
        <v>72</v>
      </c>
      <c r="B78" s="15" t="s">
        <v>7</v>
      </c>
      <c r="C78" s="15" t="s">
        <v>71</v>
      </c>
      <c r="D78" s="15" t="s">
        <v>73</v>
      </c>
      <c r="E78" s="15" t="s">
        <v>8</v>
      </c>
      <c r="F78" s="15" t="s">
        <v>8</v>
      </c>
      <c r="G78" s="6">
        <f>G79</f>
        <v>4614</v>
      </c>
      <c r="H78" s="6">
        <f>H79</f>
        <v>4613.9</v>
      </c>
      <c r="I78" s="29">
        <f t="shared" si="1"/>
        <v>0.9999783268313827</v>
      </c>
    </row>
    <row r="79" spans="1:9" ht="15">
      <c r="A79" s="5" t="s">
        <v>125</v>
      </c>
      <c r="B79" s="15" t="s">
        <v>7</v>
      </c>
      <c r="C79" s="15" t="s">
        <v>71</v>
      </c>
      <c r="D79" s="15" t="s">
        <v>73</v>
      </c>
      <c r="E79" s="15" t="s">
        <v>14</v>
      </c>
      <c r="F79" s="15"/>
      <c r="G79" s="6">
        <f>G80</f>
        <v>4614</v>
      </c>
      <c r="H79" s="6">
        <f>H80</f>
        <v>4613.9</v>
      </c>
      <c r="I79" s="29">
        <f t="shared" si="1"/>
        <v>0.9999783268313827</v>
      </c>
    </row>
    <row r="80" spans="1:9" ht="15">
      <c r="A80" s="3" t="s">
        <v>24</v>
      </c>
      <c r="B80" s="16" t="s">
        <v>7</v>
      </c>
      <c r="C80" s="16" t="s">
        <v>71</v>
      </c>
      <c r="D80" s="16" t="s">
        <v>73</v>
      </c>
      <c r="E80" s="16" t="s">
        <v>14</v>
      </c>
      <c r="F80" s="16" t="s">
        <v>25</v>
      </c>
      <c r="G80" s="17">
        <f>4980-620.4+20+234.4</f>
        <v>4614</v>
      </c>
      <c r="H80" s="17">
        <v>4613.9</v>
      </c>
      <c r="I80" s="28">
        <f t="shared" si="1"/>
        <v>0.9999783268313827</v>
      </c>
    </row>
    <row r="81" spans="1:9" s="21" customFormat="1" ht="15">
      <c r="A81" s="5" t="s">
        <v>74</v>
      </c>
      <c r="B81" s="15" t="s">
        <v>7</v>
      </c>
      <c r="C81" s="15" t="s">
        <v>71</v>
      </c>
      <c r="D81" s="15" t="s">
        <v>75</v>
      </c>
      <c r="E81" s="15" t="s">
        <v>8</v>
      </c>
      <c r="F81" s="15" t="s">
        <v>8</v>
      </c>
      <c r="G81" s="6">
        <f>G82</f>
        <v>8587</v>
      </c>
      <c r="H81" s="6">
        <f>H82</f>
        <v>8587</v>
      </c>
      <c r="I81" s="29">
        <f t="shared" si="1"/>
        <v>1</v>
      </c>
    </row>
    <row r="82" spans="1:9" ht="15">
      <c r="A82" s="5" t="s">
        <v>125</v>
      </c>
      <c r="B82" s="15" t="s">
        <v>7</v>
      </c>
      <c r="C82" s="15" t="s">
        <v>71</v>
      </c>
      <c r="D82" s="15" t="s">
        <v>75</v>
      </c>
      <c r="E82" s="15" t="s">
        <v>14</v>
      </c>
      <c r="F82" s="15"/>
      <c r="G82" s="6">
        <f>G83</f>
        <v>8587</v>
      </c>
      <c r="H82" s="6">
        <f>H83</f>
        <v>8587</v>
      </c>
      <c r="I82" s="29">
        <f t="shared" si="1"/>
        <v>1</v>
      </c>
    </row>
    <row r="83" spans="1:9" ht="15">
      <c r="A83" s="3" t="s">
        <v>24</v>
      </c>
      <c r="B83" s="16" t="s">
        <v>7</v>
      </c>
      <c r="C83" s="16" t="s">
        <v>71</v>
      </c>
      <c r="D83" s="16" t="s">
        <v>75</v>
      </c>
      <c r="E83" s="16" t="s">
        <v>14</v>
      </c>
      <c r="F83" s="16" t="s">
        <v>25</v>
      </c>
      <c r="G83" s="17">
        <f>8990-611.5+110+98.5</f>
        <v>8587</v>
      </c>
      <c r="H83" s="17">
        <v>8587</v>
      </c>
      <c r="I83" s="28">
        <f t="shared" si="1"/>
        <v>1</v>
      </c>
    </row>
    <row r="84" spans="1:9" s="21" customFormat="1" ht="15">
      <c r="A84" s="5" t="s">
        <v>76</v>
      </c>
      <c r="B84" s="15" t="s">
        <v>7</v>
      </c>
      <c r="C84" s="15" t="s">
        <v>71</v>
      </c>
      <c r="D84" s="15" t="s">
        <v>77</v>
      </c>
      <c r="E84" s="15" t="s">
        <v>8</v>
      </c>
      <c r="F84" s="15" t="s">
        <v>8</v>
      </c>
      <c r="G84" s="6">
        <f>G85</f>
        <v>438.90000000000003</v>
      </c>
      <c r="H84" s="6">
        <f>H85</f>
        <v>438.8</v>
      </c>
      <c r="I84" s="29">
        <f t="shared" si="1"/>
        <v>0.9997721576668944</v>
      </c>
    </row>
    <row r="85" spans="1:9" ht="15">
      <c r="A85" s="5" t="s">
        <v>125</v>
      </c>
      <c r="B85" s="15" t="s">
        <v>7</v>
      </c>
      <c r="C85" s="15" t="s">
        <v>71</v>
      </c>
      <c r="D85" s="15" t="s">
        <v>77</v>
      </c>
      <c r="E85" s="15" t="s">
        <v>14</v>
      </c>
      <c r="F85" s="15"/>
      <c r="G85" s="6">
        <f>G86+G87</f>
        <v>438.90000000000003</v>
      </c>
      <c r="H85" s="6">
        <f>H86+H87</f>
        <v>438.8</v>
      </c>
      <c r="I85" s="29">
        <f t="shared" si="1"/>
        <v>0.9997721576668944</v>
      </c>
    </row>
    <row r="86" spans="1:9" ht="15">
      <c r="A86" s="3" t="s">
        <v>24</v>
      </c>
      <c r="B86" s="16" t="s">
        <v>7</v>
      </c>
      <c r="C86" s="16" t="s">
        <v>71</v>
      </c>
      <c r="D86" s="16" t="s">
        <v>77</v>
      </c>
      <c r="E86" s="16" t="s">
        <v>14</v>
      </c>
      <c r="F86" s="16" t="s">
        <v>25</v>
      </c>
      <c r="G86" s="17">
        <f>2400+25.4-98.5-1938.2</f>
        <v>388.70000000000005</v>
      </c>
      <c r="H86" s="17">
        <v>388.6</v>
      </c>
      <c r="I86" s="28">
        <f t="shared" si="1"/>
        <v>0.9997427321842037</v>
      </c>
    </row>
    <row r="87" spans="1:9" ht="15">
      <c r="A87" s="3" t="s">
        <v>39</v>
      </c>
      <c r="B87" s="16" t="s">
        <v>7</v>
      </c>
      <c r="C87" s="16" t="s">
        <v>71</v>
      </c>
      <c r="D87" s="16" t="s">
        <v>77</v>
      </c>
      <c r="E87" s="16" t="s">
        <v>14</v>
      </c>
      <c r="F87" s="16" t="s">
        <v>40</v>
      </c>
      <c r="G87" s="17">
        <f>50-3.1+3.3</f>
        <v>50.199999999999996</v>
      </c>
      <c r="H87" s="17">
        <v>50.2</v>
      </c>
      <c r="I87" s="28">
        <f t="shared" si="1"/>
        <v>1.0000000000000002</v>
      </c>
    </row>
    <row r="88" spans="1:9" s="21" customFormat="1" ht="15">
      <c r="A88" s="5" t="s">
        <v>78</v>
      </c>
      <c r="B88" s="15" t="s">
        <v>7</v>
      </c>
      <c r="C88" s="15" t="s">
        <v>71</v>
      </c>
      <c r="D88" s="15" t="s">
        <v>79</v>
      </c>
      <c r="E88" s="15" t="s">
        <v>8</v>
      </c>
      <c r="F88" s="15" t="s">
        <v>8</v>
      </c>
      <c r="G88" s="6">
        <f>G89</f>
        <v>1117.6999999999998</v>
      </c>
      <c r="H88" s="6">
        <f>H89</f>
        <v>1117.6</v>
      </c>
      <c r="I88" s="29">
        <f t="shared" si="1"/>
        <v>0.999910530553816</v>
      </c>
    </row>
    <row r="89" spans="1:9" ht="15">
      <c r="A89" s="5" t="s">
        <v>125</v>
      </c>
      <c r="B89" s="15" t="s">
        <v>7</v>
      </c>
      <c r="C89" s="15" t="s">
        <v>71</v>
      </c>
      <c r="D89" s="15" t="s">
        <v>79</v>
      </c>
      <c r="E89" s="15" t="s">
        <v>14</v>
      </c>
      <c r="F89" s="15"/>
      <c r="G89" s="6">
        <f>G90+G91</f>
        <v>1117.6999999999998</v>
      </c>
      <c r="H89" s="6">
        <f>H90+H91</f>
        <v>1117.6</v>
      </c>
      <c r="I89" s="29">
        <f t="shared" si="1"/>
        <v>0.999910530553816</v>
      </c>
    </row>
    <row r="90" spans="1:9" ht="15">
      <c r="A90" s="3" t="s">
        <v>24</v>
      </c>
      <c r="B90" s="16" t="s">
        <v>7</v>
      </c>
      <c r="C90" s="16" t="s">
        <v>71</v>
      </c>
      <c r="D90" s="16" t="s">
        <v>79</v>
      </c>
      <c r="E90" s="16" t="s">
        <v>14</v>
      </c>
      <c r="F90" s="16" t="s">
        <v>25</v>
      </c>
      <c r="G90" s="17">
        <f>1450+500-605.9-40-282.4</f>
        <v>1021.6999999999999</v>
      </c>
      <c r="H90" s="17">
        <v>1021.6</v>
      </c>
      <c r="I90" s="28">
        <f t="shared" si="1"/>
        <v>0.9999021239111286</v>
      </c>
    </row>
    <row r="91" spans="1:9" ht="15">
      <c r="A91" s="3" t="s">
        <v>39</v>
      </c>
      <c r="B91" s="16">
        <v>954</v>
      </c>
      <c r="C91" s="18" t="s">
        <v>71</v>
      </c>
      <c r="D91" s="18" t="s">
        <v>79</v>
      </c>
      <c r="E91" s="18" t="s">
        <v>14</v>
      </c>
      <c r="F91" s="16">
        <v>340</v>
      </c>
      <c r="G91" s="17">
        <f>80+50-34</f>
        <v>96</v>
      </c>
      <c r="H91" s="17">
        <v>96</v>
      </c>
      <c r="I91" s="28">
        <f t="shared" si="1"/>
        <v>1</v>
      </c>
    </row>
    <row r="92" spans="1:9" s="21" customFormat="1" ht="30">
      <c r="A92" s="5" t="s">
        <v>80</v>
      </c>
      <c r="B92" s="15" t="s">
        <v>7</v>
      </c>
      <c r="C92" s="15" t="s">
        <v>71</v>
      </c>
      <c r="D92" s="15" t="s">
        <v>81</v>
      </c>
      <c r="E92" s="15"/>
      <c r="F92" s="15"/>
      <c r="G92" s="6">
        <f>G93</f>
        <v>21367.5</v>
      </c>
      <c r="H92" s="6">
        <f>H93</f>
        <v>21367.4</v>
      </c>
      <c r="I92" s="29">
        <f t="shared" si="1"/>
        <v>0.9999953199953201</v>
      </c>
    </row>
    <row r="93" spans="1:9" ht="15">
      <c r="A93" s="5" t="s">
        <v>125</v>
      </c>
      <c r="B93" s="15" t="s">
        <v>7</v>
      </c>
      <c r="C93" s="15" t="s">
        <v>71</v>
      </c>
      <c r="D93" s="15" t="s">
        <v>81</v>
      </c>
      <c r="E93" s="15" t="s">
        <v>14</v>
      </c>
      <c r="F93" s="15"/>
      <c r="G93" s="6">
        <f>G94</f>
        <v>21367.5</v>
      </c>
      <c r="H93" s="6">
        <f>H94</f>
        <v>21367.4</v>
      </c>
      <c r="I93" s="29">
        <f t="shared" si="1"/>
        <v>0.9999953199953201</v>
      </c>
    </row>
    <row r="94" spans="1:9" ht="15">
      <c r="A94" s="3" t="s">
        <v>24</v>
      </c>
      <c r="B94" s="16" t="s">
        <v>7</v>
      </c>
      <c r="C94" s="16" t="s">
        <v>71</v>
      </c>
      <c r="D94" s="16" t="s">
        <v>81</v>
      </c>
      <c r="E94" s="16" t="s">
        <v>14</v>
      </c>
      <c r="F94" s="16" t="s">
        <v>25</v>
      </c>
      <c r="G94" s="17">
        <f>18790+3011.2+115.4-164-115.4-234.4-35.3</f>
        <v>21367.5</v>
      </c>
      <c r="H94" s="17">
        <v>21367.4</v>
      </c>
      <c r="I94" s="28">
        <f t="shared" si="1"/>
        <v>0.9999953199953201</v>
      </c>
    </row>
    <row r="95" spans="1:9" ht="15">
      <c r="A95" s="5" t="s">
        <v>82</v>
      </c>
      <c r="B95" s="15" t="s">
        <v>7</v>
      </c>
      <c r="C95" s="15" t="s">
        <v>83</v>
      </c>
      <c r="D95" s="15" t="s">
        <v>8</v>
      </c>
      <c r="E95" s="15" t="s">
        <v>8</v>
      </c>
      <c r="F95" s="15" t="s">
        <v>8</v>
      </c>
      <c r="G95" s="6">
        <f>G96</f>
        <v>2524.7</v>
      </c>
      <c r="H95" s="6">
        <f>H96</f>
        <v>2524.6</v>
      </c>
      <c r="I95" s="29">
        <f t="shared" si="1"/>
        <v>0.9999603913336238</v>
      </c>
    </row>
    <row r="96" spans="1:9" ht="15">
      <c r="A96" s="5" t="s">
        <v>84</v>
      </c>
      <c r="B96" s="15" t="s">
        <v>7</v>
      </c>
      <c r="C96" s="15" t="s">
        <v>83</v>
      </c>
      <c r="D96" s="15" t="s">
        <v>85</v>
      </c>
      <c r="E96" s="15" t="s">
        <v>8</v>
      </c>
      <c r="F96" s="15" t="s">
        <v>8</v>
      </c>
      <c r="G96" s="6">
        <f>G97</f>
        <v>2524.7</v>
      </c>
      <c r="H96" s="6">
        <f>H97</f>
        <v>2524.6</v>
      </c>
      <c r="I96" s="29">
        <f t="shared" si="1"/>
        <v>0.9999603913336238</v>
      </c>
    </row>
    <row r="97" spans="1:9" ht="15">
      <c r="A97" s="5" t="s">
        <v>125</v>
      </c>
      <c r="B97" s="15" t="s">
        <v>7</v>
      </c>
      <c r="C97" s="15" t="s">
        <v>83</v>
      </c>
      <c r="D97" s="15" t="s">
        <v>85</v>
      </c>
      <c r="E97" s="15" t="s">
        <v>14</v>
      </c>
      <c r="F97" s="15"/>
      <c r="G97" s="6">
        <f>G98+G99</f>
        <v>2524.7</v>
      </c>
      <c r="H97" s="6">
        <f>H98+H99</f>
        <v>2524.6</v>
      </c>
      <c r="I97" s="29">
        <f t="shared" si="1"/>
        <v>0.9999603913336238</v>
      </c>
    </row>
    <row r="98" spans="1:9" ht="15">
      <c r="A98" s="10" t="s">
        <v>24</v>
      </c>
      <c r="B98" s="16" t="s">
        <v>7</v>
      </c>
      <c r="C98" s="16" t="s">
        <v>83</v>
      </c>
      <c r="D98" s="16" t="s">
        <v>85</v>
      </c>
      <c r="E98" s="16" t="s">
        <v>14</v>
      </c>
      <c r="F98" s="16" t="s">
        <v>25</v>
      </c>
      <c r="G98" s="17">
        <f>1930.4+135.6+153.3-0.3</f>
        <v>2219</v>
      </c>
      <c r="H98" s="17">
        <v>2219</v>
      </c>
      <c r="I98" s="28">
        <f t="shared" si="1"/>
        <v>1</v>
      </c>
    </row>
    <row r="99" spans="1:9" ht="15">
      <c r="A99" s="9" t="s">
        <v>39</v>
      </c>
      <c r="B99" s="16" t="s">
        <v>7</v>
      </c>
      <c r="C99" s="16" t="s">
        <v>83</v>
      </c>
      <c r="D99" s="16" t="s">
        <v>85</v>
      </c>
      <c r="E99" s="16" t="s">
        <v>14</v>
      </c>
      <c r="F99" s="16" t="s">
        <v>40</v>
      </c>
      <c r="G99" s="17">
        <f>310+2.6-6.9</f>
        <v>305.70000000000005</v>
      </c>
      <c r="H99" s="17">
        <v>305.6</v>
      </c>
      <c r="I99" s="28">
        <f t="shared" si="1"/>
        <v>0.9996728819103695</v>
      </c>
    </row>
    <row r="100" spans="1:9" ht="15">
      <c r="A100" s="5" t="s">
        <v>86</v>
      </c>
      <c r="B100" s="15" t="s">
        <v>7</v>
      </c>
      <c r="C100" s="15" t="s">
        <v>87</v>
      </c>
      <c r="D100" s="15" t="s">
        <v>8</v>
      </c>
      <c r="E100" s="15" t="s">
        <v>8</v>
      </c>
      <c r="F100" s="15" t="s">
        <v>8</v>
      </c>
      <c r="G100" s="6">
        <f>G101</f>
        <v>2508.8</v>
      </c>
      <c r="H100" s="6">
        <f>H101</f>
        <v>2508.6000000000004</v>
      </c>
      <c r="I100" s="29">
        <f t="shared" si="1"/>
        <v>0.9999202806122449</v>
      </c>
    </row>
    <row r="101" spans="1:9" ht="15">
      <c r="A101" s="5" t="s">
        <v>88</v>
      </c>
      <c r="B101" s="15" t="s">
        <v>7</v>
      </c>
      <c r="C101" s="15" t="s">
        <v>87</v>
      </c>
      <c r="D101" s="15" t="s">
        <v>89</v>
      </c>
      <c r="E101" s="15" t="s">
        <v>8</v>
      </c>
      <c r="F101" s="15" t="s">
        <v>8</v>
      </c>
      <c r="G101" s="6">
        <f>G102</f>
        <v>2508.8</v>
      </c>
      <c r="H101" s="6">
        <f>H102</f>
        <v>2508.6000000000004</v>
      </c>
      <c r="I101" s="29">
        <f t="shared" si="1"/>
        <v>0.9999202806122449</v>
      </c>
    </row>
    <row r="102" spans="1:9" ht="15">
      <c r="A102" s="5" t="s">
        <v>125</v>
      </c>
      <c r="B102" s="15" t="s">
        <v>7</v>
      </c>
      <c r="C102" s="15" t="s">
        <v>87</v>
      </c>
      <c r="D102" s="15" t="s">
        <v>89</v>
      </c>
      <c r="E102" s="15" t="s">
        <v>14</v>
      </c>
      <c r="F102" s="15"/>
      <c r="G102" s="6">
        <f>G103+G104</f>
        <v>2508.8</v>
      </c>
      <c r="H102" s="6">
        <f>H103+H104</f>
        <v>2508.6000000000004</v>
      </c>
      <c r="I102" s="29">
        <f t="shared" si="1"/>
        <v>0.9999202806122449</v>
      </c>
    </row>
    <row r="103" spans="1:9" ht="15">
      <c r="A103" s="10" t="s">
        <v>24</v>
      </c>
      <c r="B103" s="16" t="s">
        <v>7</v>
      </c>
      <c r="C103" s="16" t="s">
        <v>87</v>
      </c>
      <c r="D103" s="16" t="s">
        <v>89</v>
      </c>
      <c r="E103" s="16" t="s">
        <v>14</v>
      </c>
      <c r="F103" s="16" t="s">
        <v>25</v>
      </c>
      <c r="G103" s="17">
        <f>870+60+150+87.4+30+69.4</f>
        <v>1266.8000000000002</v>
      </c>
      <c r="H103" s="17">
        <v>1266.7</v>
      </c>
      <c r="I103" s="28">
        <f t="shared" si="1"/>
        <v>0.9999210609409535</v>
      </c>
    </row>
    <row r="104" spans="1:9" ht="15">
      <c r="A104" s="3" t="s">
        <v>39</v>
      </c>
      <c r="B104" s="16" t="s">
        <v>7</v>
      </c>
      <c r="C104" s="16" t="s">
        <v>87</v>
      </c>
      <c r="D104" s="16" t="s">
        <v>89</v>
      </c>
      <c r="E104" s="16" t="s">
        <v>14</v>
      </c>
      <c r="F104" s="16" t="s">
        <v>40</v>
      </c>
      <c r="G104" s="17">
        <f>470+450+322</f>
        <v>1242</v>
      </c>
      <c r="H104" s="17">
        <v>1241.9</v>
      </c>
      <c r="I104" s="28">
        <f t="shared" si="1"/>
        <v>0.9999194847020935</v>
      </c>
    </row>
    <row r="105" spans="1:9" ht="15">
      <c r="A105" s="5" t="s">
        <v>120</v>
      </c>
      <c r="B105" s="15" t="s">
        <v>7</v>
      </c>
      <c r="C105" s="15" t="s">
        <v>118</v>
      </c>
      <c r="D105" s="15"/>
      <c r="E105" s="15"/>
      <c r="F105" s="15"/>
      <c r="G105" s="6">
        <f>G106</f>
        <v>165.40000000000003</v>
      </c>
      <c r="H105" s="6">
        <f>H106</f>
        <v>165.4</v>
      </c>
      <c r="I105" s="29">
        <f t="shared" si="1"/>
        <v>0.9999999999999998</v>
      </c>
    </row>
    <row r="106" spans="1:9" s="21" customFormat="1" ht="15">
      <c r="A106" s="5" t="s">
        <v>116</v>
      </c>
      <c r="B106" s="15" t="s">
        <v>7</v>
      </c>
      <c r="C106" s="15" t="s">
        <v>118</v>
      </c>
      <c r="D106" s="15" t="s">
        <v>119</v>
      </c>
      <c r="E106" s="15"/>
      <c r="F106" s="15"/>
      <c r="G106" s="6">
        <f>G107</f>
        <v>165.40000000000003</v>
      </c>
      <c r="H106" s="6">
        <f>H107</f>
        <v>165.4</v>
      </c>
      <c r="I106" s="29">
        <f t="shared" si="1"/>
        <v>0.9999999999999998</v>
      </c>
    </row>
    <row r="107" spans="1:9" s="21" customFormat="1" ht="15">
      <c r="A107" s="5" t="s">
        <v>121</v>
      </c>
      <c r="B107" s="15" t="s">
        <v>7</v>
      </c>
      <c r="C107" s="15" t="s">
        <v>118</v>
      </c>
      <c r="D107" s="15" t="s">
        <v>119</v>
      </c>
      <c r="E107" s="15" t="s">
        <v>117</v>
      </c>
      <c r="F107" s="15"/>
      <c r="G107" s="6">
        <f>G108</f>
        <v>165.40000000000003</v>
      </c>
      <c r="H107" s="6">
        <f>H108</f>
        <v>165.4</v>
      </c>
      <c r="I107" s="29">
        <f t="shared" si="1"/>
        <v>0.9999999999999998</v>
      </c>
    </row>
    <row r="108" spans="1:9" ht="30">
      <c r="A108" s="10" t="s">
        <v>122</v>
      </c>
      <c r="B108" s="16">
        <v>954</v>
      </c>
      <c r="C108" s="18" t="s">
        <v>118</v>
      </c>
      <c r="D108" s="16">
        <v>5050100</v>
      </c>
      <c r="E108" s="18" t="s">
        <v>117</v>
      </c>
      <c r="F108" s="16">
        <v>263</v>
      </c>
      <c r="G108" s="17">
        <f>374.6-200-9.2</f>
        <v>165.40000000000003</v>
      </c>
      <c r="H108" s="17">
        <v>165.4</v>
      </c>
      <c r="I108" s="28">
        <f t="shared" si="1"/>
        <v>0.9999999999999998</v>
      </c>
    </row>
    <row r="109" spans="1:9" ht="15">
      <c r="A109" s="5" t="s">
        <v>90</v>
      </c>
      <c r="B109" s="15" t="s">
        <v>7</v>
      </c>
      <c r="C109" s="15" t="s">
        <v>91</v>
      </c>
      <c r="D109" s="15" t="s">
        <v>8</v>
      </c>
      <c r="E109" s="15" t="s">
        <v>8</v>
      </c>
      <c r="F109" s="15" t="s">
        <v>8</v>
      </c>
      <c r="G109" s="6">
        <f>G110+G122+G125</f>
        <v>11641.8</v>
      </c>
      <c r="H109" s="6">
        <f>H110+H122+H125</f>
        <v>11184.8</v>
      </c>
      <c r="I109" s="29">
        <f t="shared" si="1"/>
        <v>0.9607449019911011</v>
      </c>
    </row>
    <row r="110" spans="1:9" s="21" customFormat="1" ht="15">
      <c r="A110" s="5" t="s">
        <v>92</v>
      </c>
      <c r="B110" s="15" t="s">
        <v>7</v>
      </c>
      <c r="C110" s="15" t="s">
        <v>91</v>
      </c>
      <c r="D110" s="15" t="s">
        <v>93</v>
      </c>
      <c r="E110" s="15" t="s">
        <v>8</v>
      </c>
      <c r="F110" s="15" t="s">
        <v>8</v>
      </c>
      <c r="G110" s="6">
        <f>G114+G111</f>
        <v>2168.7999999999997</v>
      </c>
      <c r="H110" s="6">
        <f>H114+H111</f>
        <v>2168.7999999999997</v>
      </c>
      <c r="I110" s="29">
        <f t="shared" si="1"/>
        <v>1</v>
      </c>
    </row>
    <row r="111" spans="1:9" ht="15">
      <c r="A111" s="5" t="s">
        <v>125</v>
      </c>
      <c r="B111" s="15" t="s">
        <v>7</v>
      </c>
      <c r="C111" s="15" t="s">
        <v>91</v>
      </c>
      <c r="D111" s="15" t="s">
        <v>93</v>
      </c>
      <c r="E111" s="15" t="s">
        <v>14</v>
      </c>
      <c r="F111" s="15"/>
      <c r="G111" s="6">
        <f>G112+G113</f>
        <v>248.6</v>
      </c>
      <c r="H111" s="6">
        <f>H112+H113</f>
        <v>248.6</v>
      </c>
      <c r="I111" s="29">
        <f t="shared" si="1"/>
        <v>1</v>
      </c>
    </row>
    <row r="112" spans="1:9" ht="15">
      <c r="A112" s="3" t="s">
        <v>13</v>
      </c>
      <c r="B112" s="16" t="s">
        <v>7</v>
      </c>
      <c r="C112" s="16" t="s">
        <v>91</v>
      </c>
      <c r="D112" s="16" t="s">
        <v>93</v>
      </c>
      <c r="E112" s="22" t="s">
        <v>14</v>
      </c>
      <c r="F112" s="16" t="s">
        <v>15</v>
      </c>
      <c r="G112" s="17">
        <f>204-4</f>
        <v>200</v>
      </c>
      <c r="H112" s="17">
        <v>200</v>
      </c>
      <c r="I112" s="28">
        <f t="shared" si="1"/>
        <v>1</v>
      </c>
    </row>
    <row r="113" spans="1:9" ht="15">
      <c r="A113" s="3" t="s">
        <v>16</v>
      </c>
      <c r="B113" s="16" t="s">
        <v>7</v>
      </c>
      <c r="C113" s="16" t="s">
        <v>91</v>
      </c>
      <c r="D113" s="16" t="s">
        <v>93</v>
      </c>
      <c r="E113" s="22" t="s">
        <v>14</v>
      </c>
      <c r="F113" s="16" t="s">
        <v>17</v>
      </c>
      <c r="G113" s="17">
        <v>48.6</v>
      </c>
      <c r="H113" s="17">
        <v>48.6</v>
      </c>
      <c r="I113" s="28">
        <f t="shared" si="1"/>
        <v>1</v>
      </c>
    </row>
    <row r="114" spans="1:9" ht="30">
      <c r="A114" s="5" t="s">
        <v>126</v>
      </c>
      <c r="B114" s="15" t="s">
        <v>7</v>
      </c>
      <c r="C114" s="15" t="s">
        <v>91</v>
      </c>
      <c r="D114" s="15" t="s">
        <v>93</v>
      </c>
      <c r="E114" s="15" t="s">
        <v>50</v>
      </c>
      <c r="F114" s="15"/>
      <c r="G114" s="6">
        <f>G115+G116+G117+G118+G119+G120+G121</f>
        <v>1920.1999999999998</v>
      </c>
      <c r="H114" s="6">
        <f>H115+H116+H117+H118+H119+H120+H121</f>
        <v>1920.1999999999998</v>
      </c>
      <c r="I114" s="29">
        <f t="shared" si="1"/>
        <v>1</v>
      </c>
    </row>
    <row r="115" spans="1:9" ht="15">
      <c r="A115" s="3" t="s">
        <v>13</v>
      </c>
      <c r="B115" s="16" t="s">
        <v>7</v>
      </c>
      <c r="C115" s="16" t="s">
        <v>91</v>
      </c>
      <c r="D115" s="16" t="s">
        <v>93</v>
      </c>
      <c r="E115" s="16" t="s">
        <v>50</v>
      </c>
      <c r="F115" s="16" t="s">
        <v>15</v>
      </c>
      <c r="G115" s="17">
        <f>1376.7-2.4-14.8</f>
        <v>1359.5</v>
      </c>
      <c r="H115" s="17">
        <v>1359.5</v>
      </c>
      <c r="I115" s="28">
        <f t="shared" si="1"/>
        <v>1</v>
      </c>
    </row>
    <row r="116" spans="1:9" ht="15">
      <c r="A116" s="3" t="s">
        <v>16</v>
      </c>
      <c r="B116" s="16" t="s">
        <v>7</v>
      </c>
      <c r="C116" s="16" t="s">
        <v>91</v>
      </c>
      <c r="D116" s="16" t="s">
        <v>93</v>
      </c>
      <c r="E116" s="16" t="s">
        <v>50</v>
      </c>
      <c r="F116" s="16" t="s">
        <v>17</v>
      </c>
      <c r="G116" s="17">
        <f>415.7+5+2.4+17.9</f>
        <v>440.99999999999994</v>
      </c>
      <c r="H116" s="17">
        <v>441</v>
      </c>
      <c r="I116" s="28">
        <f t="shared" si="1"/>
        <v>1.0000000000000002</v>
      </c>
    </row>
    <row r="117" spans="1:9" ht="15">
      <c r="A117" s="3" t="s">
        <v>27</v>
      </c>
      <c r="B117" s="16" t="s">
        <v>7</v>
      </c>
      <c r="C117" s="16" t="s">
        <v>91</v>
      </c>
      <c r="D117" s="16" t="s">
        <v>93</v>
      </c>
      <c r="E117" s="16" t="s">
        <v>50</v>
      </c>
      <c r="F117" s="16" t="s">
        <v>28</v>
      </c>
      <c r="G117" s="17">
        <f>15+5-0.9</f>
        <v>19.1</v>
      </c>
      <c r="H117" s="17">
        <v>19.1</v>
      </c>
      <c r="I117" s="28">
        <f t="shared" si="1"/>
        <v>1</v>
      </c>
    </row>
    <row r="118" spans="1:9" ht="15">
      <c r="A118" s="3" t="s">
        <v>29</v>
      </c>
      <c r="B118" s="16" t="s">
        <v>7</v>
      </c>
      <c r="C118" s="16" t="s">
        <v>91</v>
      </c>
      <c r="D118" s="16" t="s">
        <v>93</v>
      </c>
      <c r="E118" s="16" t="s">
        <v>50</v>
      </c>
      <c r="F118" s="16" t="s">
        <v>30</v>
      </c>
      <c r="G118" s="17">
        <f>60-7.3-0.6</f>
        <v>52.1</v>
      </c>
      <c r="H118" s="17">
        <v>52.1</v>
      </c>
      <c r="I118" s="28">
        <f t="shared" si="1"/>
        <v>1</v>
      </c>
    </row>
    <row r="119" spans="1:9" ht="15">
      <c r="A119" s="3" t="s">
        <v>24</v>
      </c>
      <c r="B119" s="16" t="s">
        <v>7</v>
      </c>
      <c r="C119" s="16" t="s">
        <v>91</v>
      </c>
      <c r="D119" s="16" t="s">
        <v>93</v>
      </c>
      <c r="E119" s="16" t="s">
        <v>50</v>
      </c>
      <c r="F119" s="16" t="s">
        <v>25</v>
      </c>
      <c r="G119" s="17">
        <f>27.8+2.3-4.8</f>
        <v>25.3</v>
      </c>
      <c r="H119" s="17">
        <v>25.3</v>
      </c>
      <c r="I119" s="28">
        <f t="shared" si="1"/>
        <v>1</v>
      </c>
    </row>
    <row r="120" spans="1:9" ht="15">
      <c r="A120" s="3" t="s">
        <v>37</v>
      </c>
      <c r="B120" s="16" t="s">
        <v>7</v>
      </c>
      <c r="C120" s="16" t="s">
        <v>91</v>
      </c>
      <c r="D120" s="16" t="s">
        <v>93</v>
      </c>
      <c r="E120" s="16" t="s">
        <v>50</v>
      </c>
      <c r="F120" s="16" t="s">
        <v>38</v>
      </c>
      <c r="G120" s="17">
        <f>20-5+3.2</f>
        <v>18.2</v>
      </c>
      <c r="H120" s="17">
        <v>18.2</v>
      </c>
      <c r="I120" s="28">
        <f t="shared" si="1"/>
        <v>1</v>
      </c>
    </row>
    <row r="121" spans="1:9" ht="15">
      <c r="A121" s="3" t="s">
        <v>39</v>
      </c>
      <c r="B121" s="16" t="s">
        <v>7</v>
      </c>
      <c r="C121" s="16" t="s">
        <v>91</v>
      </c>
      <c r="D121" s="16" t="s">
        <v>93</v>
      </c>
      <c r="E121" s="16" t="s">
        <v>50</v>
      </c>
      <c r="F121" s="16" t="s">
        <v>40</v>
      </c>
      <c r="G121" s="17">
        <v>5</v>
      </c>
      <c r="H121" s="17">
        <v>5</v>
      </c>
      <c r="I121" s="28">
        <f t="shared" si="1"/>
        <v>1</v>
      </c>
    </row>
    <row r="122" spans="1:9" s="21" customFormat="1" ht="15">
      <c r="A122" s="5" t="s">
        <v>94</v>
      </c>
      <c r="B122" s="15" t="s">
        <v>7</v>
      </c>
      <c r="C122" s="15" t="s">
        <v>91</v>
      </c>
      <c r="D122" s="15" t="s">
        <v>95</v>
      </c>
      <c r="E122" s="15" t="s">
        <v>8</v>
      </c>
      <c r="F122" s="15" t="s">
        <v>8</v>
      </c>
      <c r="G122" s="6">
        <f>G123</f>
        <v>7738.7</v>
      </c>
      <c r="H122" s="6">
        <f>H123</f>
        <v>7423</v>
      </c>
      <c r="I122" s="29">
        <f t="shared" si="1"/>
        <v>0.9592050344373086</v>
      </c>
    </row>
    <row r="123" spans="1:9" ht="30">
      <c r="A123" s="5" t="s">
        <v>126</v>
      </c>
      <c r="B123" s="15" t="s">
        <v>7</v>
      </c>
      <c r="C123" s="15" t="s">
        <v>91</v>
      </c>
      <c r="D123" s="15" t="s">
        <v>95</v>
      </c>
      <c r="E123" s="15" t="s">
        <v>50</v>
      </c>
      <c r="F123" s="15"/>
      <c r="G123" s="6">
        <f>G124</f>
        <v>7738.7</v>
      </c>
      <c r="H123" s="6">
        <f>H124</f>
        <v>7423</v>
      </c>
      <c r="I123" s="29">
        <f t="shared" si="1"/>
        <v>0.9592050344373086</v>
      </c>
    </row>
    <row r="124" spans="1:9" ht="15">
      <c r="A124" s="3" t="s">
        <v>96</v>
      </c>
      <c r="B124" s="16" t="s">
        <v>7</v>
      </c>
      <c r="C124" s="16" t="s">
        <v>91</v>
      </c>
      <c r="D124" s="16" t="s">
        <v>95</v>
      </c>
      <c r="E124" s="16" t="s">
        <v>50</v>
      </c>
      <c r="F124" s="16" t="s">
        <v>97</v>
      </c>
      <c r="G124" s="17">
        <v>7738.7</v>
      </c>
      <c r="H124" s="17">
        <v>7423</v>
      </c>
      <c r="I124" s="28">
        <f t="shared" si="1"/>
        <v>0.9592050344373086</v>
      </c>
    </row>
    <row r="125" spans="1:9" s="21" customFormat="1" ht="15">
      <c r="A125" s="5" t="s">
        <v>98</v>
      </c>
      <c r="B125" s="15" t="s">
        <v>7</v>
      </c>
      <c r="C125" s="15" t="s">
        <v>91</v>
      </c>
      <c r="D125" s="15" t="s">
        <v>99</v>
      </c>
      <c r="E125" s="15" t="s">
        <v>8</v>
      </c>
      <c r="F125" s="15" t="s">
        <v>8</v>
      </c>
      <c r="G125" s="6">
        <f>G126</f>
        <v>1734.3</v>
      </c>
      <c r="H125" s="6">
        <f>H126</f>
        <v>1593</v>
      </c>
      <c r="I125" s="29">
        <f t="shared" si="1"/>
        <v>0.9185262065386611</v>
      </c>
    </row>
    <row r="126" spans="1:9" ht="30">
      <c r="A126" s="5" t="s">
        <v>126</v>
      </c>
      <c r="B126" s="15" t="s">
        <v>7</v>
      </c>
      <c r="C126" s="15" t="s">
        <v>91</v>
      </c>
      <c r="D126" s="15" t="s">
        <v>99</v>
      </c>
      <c r="E126" s="15" t="s">
        <v>50</v>
      </c>
      <c r="F126" s="15"/>
      <c r="G126" s="6">
        <f>G127</f>
        <v>1734.3</v>
      </c>
      <c r="H126" s="6">
        <f>H127</f>
        <v>1593</v>
      </c>
      <c r="I126" s="29">
        <f t="shared" si="1"/>
        <v>0.9185262065386611</v>
      </c>
    </row>
    <row r="127" spans="1:9" ht="15">
      <c r="A127" s="3" t="s">
        <v>24</v>
      </c>
      <c r="B127" s="16" t="s">
        <v>7</v>
      </c>
      <c r="C127" s="16" t="s">
        <v>91</v>
      </c>
      <c r="D127" s="16" t="s">
        <v>99</v>
      </c>
      <c r="E127" s="16" t="s">
        <v>50</v>
      </c>
      <c r="F127" s="16" t="s">
        <v>25</v>
      </c>
      <c r="G127" s="17">
        <v>1734.3</v>
      </c>
      <c r="H127" s="17">
        <v>1593</v>
      </c>
      <c r="I127" s="28">
        <f t="shared" si="1"/>
        <v>0.9185262065386611</v>
      </c>
    </row>
    <row r="128" spans="1:9" ht="15">
      <c r="A128" s="5" t="s">
        <v>100</v>
      </c>
      <c r="B128" s="15" t="s">
        <v>7</v>
      </c>
      <c r="C128" s="15" t="s">
        <v>101</v>
      </c>
      <c r="D128" s="15" t="s">
        <v>8</v>
      </c>
      <c r="E128" s="15" t="s">
        <v>8</v>
      </c>
      <c r="F128" s="15" t="s">
        <v>8</v>
      </c>
      <c r="G128" s="6">
        <f>G129</f>
        <v>1767.3000000000002</v>
      </c>
      <c r="H128" s="6">
        <f>H129</f>
        <v>1767.1999999999998</v>
      </c>
      <c r="I128" s="29">
        <f t="shared" si="1"/>
        <v>0.9999434165110619</v>
      </c>
    </row>
    <row r="129" spans="1:9" ht="15">
      <c r="A129" s="5" t="s">
        <v>102</v>
      </c>
      <c r="B129" s="15" t="s">
        <v>7</v>
      </c>
      <c r="C129" s="15" t="s">
        <v>101</v>
      </c>
      <c r="D129" s="15" t="s">
        <v>103</v>
      </c>
      <c r="E129" s="15" t="s">
        <v>8</v>
      </c>
      <c r="F129" s="15" t="s">
        <v>8</v>
      </c>
      <c r="G129" s="6">
        <f>G130</f>
        <v>1767.3000000000002</v>
      </c>
      <c r="H129" s="6">
        <f>H130</f>
        <v>1767.1999999999998</v>
      </c>
      <c r="I129" s="29">
        <f t="shared" si="1"/>
        <v>0.9999434165110619</v>
      </c>
    </row>
    <row r="130" spans="1:9" ht="15">
      <c r="A130" s="5" t="s">
        <v>125</v>
      </c>
      <c r="B130" s="15" t="s">
        <v>7</v>
      </c>
      <c r="C130" s="15" t="s">
        <v>101</v>
      </c>
      <c r="D130" s="15" t="s">
        <v>103</v>
      </c>
      <c r="E130" s="15" t="s">
        <v>14</v>
      </c>
      <c r="F130" s="15"/>
      <c r="G130" s="6">
        <f>G131+G132</f>
        <v>1767.3000000000002</v>
      </c>
      <c r="H130" s="6">
        <f>H131+H132</f>
        <v>1767.1999999999998</v>
      </c>
      <c r="I130" s="29">
        <f t="shared" si="1"/>
        <v>0.9999434165110619</v>
      </c>
    </row>
    <row r="131" spans="1:9" ht="15">
      <c r="A131" s="3" t="s">
        <v>24</v>
      </c>
      <c r="B131" s="16" t="s">
        <v>7</v>
      </c>
      <c r="C131" s="16" t="s">
        <v>101</v>
      </c>
      <c r="D131" s="16" t="s">
        <v>103</v>
      </c>
      <c r="E131" s="16" t="s">
        <v>14</v>
      </c>
      <c r="F131" s="16" t="s">
        <v>25</v>
      </c>
      <c r="G131" s="17">
        <f>1110+55+330+90-150-9.2-36.6</f>
        <v>1389.2</v>
      </c>
      <c r="H131" s="17">
        <v>1389.1</v>
      </c>
      <c r="I131" s="28">
        <f t="shared" si="1"/>
        <v>0.9999280161243881</v>
      </c>
    </row>
    <row r="132" spans="1:9" ht="15">
      <c r="A132" s="3" t="s">
        <v>96</v>
      </c>
      <c r="B132" s="16" t="s">
        <v>7</v>
      </c>
      <c r="C132" s="16" t="s">
        <v>101</v>
      </c>
      <c r="D132" s="16" t="s">
        <v>103</v>
      </c>
      <c r="E132" s="16" t="s">
        <v>14</v>
      </c>
      <c r="F132" s="16" t="s">
        <v>97</v>
      </c>
      <c r="G132" s="17">
        <f>300+50+60-30-1.9</f>
        <v>378.1</v>
      </c>
      <c r="H132" s="17">
        <v>378.1</v>
      </c>
      <c r="I132" s="28">
        <f t="shared" si="1"/>
        <v>1</v>
      </c>
    </row>
    <row r="133" spans="1:9" ht="15">
      <c r="A133" s="5" t="s">
        <v>104</v>
      </c>
      <c r="B133" s="15" t="s">
        <v>7</v>
      </c>
      <c r="C133" s="15" t="s">
        <v>105</v>
      </c>
      <c r="D133" s="15" t="s">
        <v>8</v>
      </c>
      <c r="E133" s="15" t="s">
        <v>8</v>
      </c>
      <c r="F133" s="15" t="s">
        <v>8</v>
      </c>
      <c r="G133" s="6">
        <f>G134</f>
        <v>1636.1</v>
      </c>
      <c r="H133" s="6">
        <f>H134</f>
        <v>1636</v>
      </c>
      <c r="I133" s="29">
        <f aca="true" t="shared" si="2" ref="I133:I142">H133/G133</f>
        <v>0.9999388790416234</v>
      </c>
    </row>
    <row r="134" spans="1:9" ht="15">
      <c r="A134" s="5" t="s">
        <v>106</v>
      </c>
      <c r="B134" s="15" t="s">
        <v>7</v>
      </c>
      <c r="C134" s="15" t="s">
        <v>105</v>
      </c>
      <c r="D134" s="15" t="s">
        <v>107</v>
      </c>
      <c r="E134" s="15" t="s">
        <v>8</v>
      </c>
      <c r="F134" s="15" t="s">
        <v>8</v>
      </c>
      <c r="G134" s="6">
        <f>G135</f>
        <v>1636.1</v>
      </c>
      <c r="H134" s="6">
        <f>H135</f>
        <v>1636</v>
      </c>
      <c r="I134" s="29">
        <f t="shared" si="2"/>
        <v>0.9999388790416234</v>
      </c>
    </row>
    <row r="135" spans="1:9" ht="15">
      <c r="A135" s="5" t="s">
        <v>125</v>
      </c>
      <c r="B135" s="15" t="s">
        <v>7</v>
      </c>
      <c r="C135" s="15" t="s">
        <v>105</v>
      </c>
      <c r="D135" s="15" t="s">
        <v>107</v>
      </c>
      <c r="E135" s="15" t="s">
        <v>14</v>
      </c>
      <c r="F135" s="15"/>
      <c r="G135" s="6">
        <f>G136+G137</f>
        <v>1636.1</v>
      </c>
      <c r="H135" s="6">
        <f>H136+H137</f>
        <v>1636</v>
      </c>
      <c r="I135" s="29">
        <f t="shared" si="2"/>
        <v>0.9999388790416234</v>
      </c>
    </row>
    <row r="136" spans="1:9" ht="15">
      <c r="A136" s="3" t="s">
        <v>24</v>
      </c>
      <c r="B136" s="16" t="s">
        <v>7</v>
      </c>
      <c r="C136" s="16" t="s">
        <v>105</v>
      </c>
      <c r="D136" s="16" t="s">
        <v>107</v>
      </c>
      <c r="E136" s="16" t="s">
        <v>14</v>
      </c>
      <c r="F136" s="16" t="s">
        <v>25</v>
      </c>
      <c r="G136" s="17">
        <f>1190+20+280+200-136.6-50.2-2.9-111.5</f>
        <v>1388.8</v>
      </c>
      <c r="H136" s="17">
        <v>1388.7</v>
      </c>
      <c r="I136" s="28">
        <f t="shared" si="2"/>
        <v>0.9999279953917052</v>
      </c>
    </row>
    <row r="137" spans="1:9" ht="15">
      <c r="A137" s="3" t="s">
        <v>39</v>
      </c>
      <c r="B137" s="16" t="s">
        <v>7</v>
      </c>
      <c r="C137" s="16" t="s">
        <v>105</v>
      </c>
      <c r="D137" s="16" t="s">
        <v>107</v>
      </c>
      <c r="E137" s="16" t="s">
        <v>14</v>
      </c>
      <c r="F137" s="16" t="s">
        <v>40</v>
      </c>
      <c r="G137" s="17">
        <f>130+37+2.9+77.4</f>
        <v>247.3</v>
      </c>
      <c r="H137" s="17">
        <v>247.3</v>
      </c>
      <c r="I137" s="28">
        <f t="shared" si="2"/>
        <v>1</v>
      </c>
    </row>
    <row r="138" spans="1:9" ht="15">
      <c r="A138" s="5" t="s">
        <v>108</v>
      </c>
      <c r="B138" s="15" t="s">
        <v>7</v>
      </c>
      <c r="C138" s="15" t="s">
        <v>109</v>
      </c>
      <c r="D138" s="15" t="s">
        <v>8</v>
      </c>
      <c r="E138" s="15" t="s">
        <v>8</v>
      </c>
      <c r="F138" s="15" t="s">
        <v>8</v>
      </c>
      <c r="G138" s="6">
        <f>G139</f>
        <v>942.3</v>
      </c>
      <c r="H138" s="6">
        <f>H139</f>
        <v>942.2</v>
      </c>
      <c r="I138" s="29">
        <f t="shared" si="2"/>
        <v>0.9998938766847077</v>
      </c>
    </row>
    <row r="139" spans="1:9" ht="15">
      <c r="A139" s="5" t="s">
        <v>110</v>
      </c>
      <c r="B139" s="15" t="s">
        <v>7</v>
      </c>
      <c r="C139" s="15" t="s">
        <v>109</v>
      </c>
      <c r="D139" s="15" t="s">
        <v>111</v>
      </c>
      <c r="E139" s="15" t="s">
        <v>8</v>
      </c>
      <c r="F139" s="15" t="s">
        <v>8</v>
      </c>
      <c r="G139" s="6">
        <f>G140</f>
        <v>942.3</v>
      </c>
      <c r="H139" s="6">
        <f>H140</f>
        <v>942.2</v>
      </c>
      <c r="I139" s="29">
        <f t="shared" si="2"/>
        <v>0.9998938766847077</v>
      </c>
    </row>
    <row r="140" spans="1:9" ht="15">
      <c r="A140" s="5" t="s">
        <v>125</v>
      </c>
      <c r="B140" s="15" t="s">
        <v>7</v>
      </c>
      <c r="C140" s="15" t="s">
        <v>109</v>
      </c>
      <c r="D140" s="15" t="s">
        <v>111</v>
      </c>
      <c r="E140" s="15" t="s">
        <v>14</v>
      </c>
      <c r="F140" s="15"/>
      <c r="G140" s="6">
        <f>G141</f>
        <v>942.3</v>
      </c>
      <c r="H140" s="6">
        <f>H141</f>
        <v>942.2</v>
      </c>
      <c r="I140" s="29">
        <f t="shared" si="2"/>
        <v>0.9998938766847077</v>
      </c>
    </row>
    <row r="141" spans="1:9" ht="15">
      <c r="A141" s="3" t="s">
        <v>24</v>
      </c>
      <c r="B141" s="16" t="s">
        <v>7</v>
      </c>
      <c r="C141" s="16" t="s">
        <v>109</v>
      </c>
      <c r="D141" s="16" t="s">
        <v>111</v>
      </c>
      <c r="E141" s="16" t="s">
        <v>14</v>
      </c>
      <c r="F141" s="16" t="s">
        <v>25</v>
      </c>
      <c r="G141" s="17">
        <f>1200+500-439.9-7.8-26-265-19</f>
        <v>942.3</v>
      </c>
      <c r="H141" s="17">
        <v>942.2</v>
      </c>
      <c r="I141" s="28">
        <f t="shared" si="2"/>
        <v>0.9998938766847077</v>
      </c>
    </row>
    <row r="142" spans="1:9" ht="15">
      <c r="A142" s="5" t="s">
        <v>112</v>
      </c>
      <c r="B142" s="15" t="s">
        <v>8</v>
      </c>
      <c r="C142" s="15" t="s">
        <v>8</v>
      </c>
      <c r="D142" s="15" t="s">
        <v>8</v>
      </c>
      <c r="E142" s="15" t="s">
        <v>8</v>
      </c>
      <c r="F142" s="15" t="s">
        <v>8</v>
      </c>
      <c r="G142" s="6">
        <f>G4</f>
        <v>73638.20000000001</v>
      </c>
      <c r="H142" s="6">
        <f>H4</f>
        <v>73169.29999999999</v>
      </c>
      <c r="I142" s="29">
        <f t="shared" si="2"/>
        <v>0.9936323810196335</v>
      </c>
    </row>
    <row r="144" spans="1:9" ht="12.75" customHeight="1">
      <c r="A144" s="31" t="s">
        <v>135</v>
      </c>
      <c r="B144" s="32"/>
      <c r="C144" s="32"/>
      <c r="D144" s="32"/>
      <c r="E144" s="33"/>
      <c r="F144" s="34"/>
      <c r="G144" s="36" t="s">
        <v>136</v>
      </c>
      <c r="H144" s="36"/>
      <c r="I144" s="36"/>
    </row>
    <row r="145" spans="1:9" ht="15">
      <c r="A145" s="31" t="s">
        <v>137</v>
      </c>
      <c r="B145" s="32"/>
      <c r="C145" s="32"/>
      <c r="D145" s="32"/>
      <c r="E145" s="33"/>
      <c r="F145" s="34"/>
      <c r="G145" s="37">
        <v>14979.1</v>
      </c>
      <c r="H145" s="37"/>
      <c r="I145" s="37"/>
    </row>
    <row r="146" spans="1:9" ht="15">
      <c r="A146" s="31"/>
      <c r="B146" s="32"/>
      <c r="C146" s="32"/>
      <c r="D146" s="32"/>
      <c r="E146" s="33"/>
      <c r="F146" s="34"/>
      <c r="G146" s="35"/>
      <c r="H146" s="4"/>
      <c r="I146" s="30"/>
    </row>
    <row r="147" spans="1:9" ht="12.75" customHeight="1">
      <c r="A147" s="7" t="s">
        <v>123</v>
      </c>
      <c r="B147" s="19"/>
      <c r="C147" s="19"/>
      <c r="D147" s="19"/>
      <c r="E147" s="23" t="s">
        <v>124</v>
      </c>
      <c r="F147" s="23"/>
      <c r="G147" s="23"/>
      <c r="H147" s="23"/>
      <c r="I147" s="23"/>
    </row>
    <row r="148" spans="1:8" ht="12.75">
      <c r="A148" s="7"/>
      <c r="B148" s="19"/>
      <c r="C148" s="19"/>
      <c r="D148" s="19"/>
      <c r="E148" s="12"/>
      <c r="F148" s="12"/>
      <c r="G148" s="4"/>
      <c r="H148" s="14"/>
    </row>
    <row r="149" spans="1:9" ht="12.75">
      <c r="A149" s="7" t="s">
        <v>113</v>
      </c>
      <c r="B149" s="19"/>
      <c r="C149" s="19"/>
      <c r="D149" s="19"/>
      <c r="E149" s="23" t="s">
        <v>114</v>
      </c>
      <c r="F149" s="23"/>
      <c r="G149" s="23"/>
      <c r="H149" s="23"/>
      <c r="I149" s="23"/>
    </row>
    <row r="150" spans="1:8" ht="12.75">
      <c r="A150" s="8"/>
      <c r="B150" s="19"/>
      <c r="C150" s="19"/>
      <c r="D150" s="19"/>
      <c r="E150" s="19"/>
      <c r="F150" s="19"/>
      <c r="G150" s="14"/>
      <c r="H150" s="14"/>
    </row>
    <row r="151" spans="1:8" ht="12.75">
      <c r="A151" s="8"/>
      <c r="B151" s="19"/>
      <c r="C151" s="19"/>
      <c r="D151" s="19"/>
      <c r="E151" s="19"/>
      <c r="F151" s="19"/>
      <c r="G151" s="14"/>
      <c r="H151" s="14"/>
    </row>
    <row r="152" spans="1:7" ht="12.75">
      <c r="A152" s="8"/>
      <c r="B152" s="19"/>
      <c r="C152" s="19"/>
      <c r="D152" s="19"/>
      <c r="E152" s="19"/>
      <c r="F152" s="19"/>
      <c r="G152" s="14"/>
    </row>
    <row r="153" spans="1:7" ht="12.75">
      <c r="A153" s="8"/>
      <c r="B153" s="19"/>
      <c r="C153" s="19"/>
      <c r="D153" s="19"/>
      <c r="E153" s="19"/>
      <c r="F153" s="19"/>
      <c r="G153" s="14"/>
    </row>
  </sheetData>
  <sheetProtection/>
  <mergeCells count="5">
    <mergeCell ref="A1:I1"/>
    <mergeCell ref="E147:I147"/>
    <mergeCell ref="E149:I149"/>
    <mergeCell ref="G144:I144"/>
    <mergeCell ref="G145:I145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one</cp:lastModifiedBy>
  <cp:lastPrinted>2013-02-28T09:55:33Z</cp:lastPrinted>
  <dcterms:created xsi:type="dcterms:W3CDTF">2013-02-28T09:07:31Z</dcterms:created>
  <dcterms:modified xsi:type="dcterms:W3CDTF">2013-02-28T09:58:25Z</dcterms:modified>
  <cp:category/>
  <cp:version/>
  <cp:contentType/>
  <cp:contentStatus/>
</cp:coreProperties>
</file>